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firstSheet="1" activeTab="1"/>
  </bookViews>
  <sheets>
    <sheet name="HES TEMPLATE (2007 AVG) PASTE B" sheetId="23" r:id="rId1"/>
    <sheet name="HES TEMPLATE (2007 AVG)BASIC" sheetId="22" r:id="rId2"/>
  </sheets>
  <calcPr calcId="125725"/>
</workbook>
</file>

<file path=xl/calcChain.xml><?xml version="1.0" encoding="utf-8"?>
<calcChain xmlns="http://schemas.openxmlformats.org/spreadsheetml/2006/main">
  <c r="E428" i="23"/>
  <c r="F428" s="1"/>
  <c r="I426"/>
  <c r="F426"/>
  <c r="E424"/>
  <c r="F424" s="1"/>
  <c r="H422"/>
  <c r="H421"/>
  <c r="H420"/>
  <c r="E418"/>
  <c r="E419" s="1"/>
  <c r="F419" s="1"/>
  <c r="H417"/>
  <c r="H416"/>
  <c r="E413"/>
  <c r="F413" s="1"/>
  <c r="I412"/>
  <c r="F412"/>
  <c r="E412"/>
  <c r="H411"/>
  <c r="E410"/>
  <c r="F410" s="1"/>
  <c r="F409"/>
  <c r="I409" s="1"/>
  <c r="E409"/>
  <c r="E414" s="1"/>
  <c r="H408"/>
  <c r="F406"/>
  <c r="E405"/>
  <c r="F405" s="1"/>
  <c r="E404"/>
  <c r="F404" s="1"/>
  <c r="F403"/>
  <c r="I403" s="1"/>
  <c r="E403"/>
  <c r="E407" s="1"/>
  <c r="F407" s="1"/>
  <c r="E400"/>
  <c r="F400" s="1"/>
  <c r="H399"/>
  <c r="H397"/>
  <c r="F396"/>
  <c r="H395"/>
  <c r="H393"/>
  <c r="H390"/>
  <c r="F389"/>
  <c r="E388"/>
  <c r="F388" s="1"/>
  <c r="F387"/>
  <c r="E387"/>
  <c r="H386"/>
  <c r="E384"/>
  <c r="F384" s="1"/>
  <c r="I384" s="1"/>
  <c r="E382"/>
  <c r="F382" s="1"/>
  <c r="I382" s="1"/>
  <c r="E380"/>
  <c r="F380" s="1"/>
  <c r="I380" s="1"/>
  <c r="H379"/>
  <c r="E378"/>
  <c r="F378" s="1"/>
  <c r="I378" s="1"/>
  <c r="F377"/>
  <c r="E377"/>
  <c r="E385" s="1"/>
  <c r="F385" s="1"/>
  <c r="I385" s="1"/>
  <c r="H376"/>
  <c r="E374"/>
  <c r="F374" s="1"/>
  <c r="I374" s="1"/>
  <c r="F373"/>
  <c r="E373"/>
  <c r="E375" s="1"/>
  <c r="F375" s="1"/>
  <c r="I375" s="1"/>
  <c r="F372"/>
  <c r="I371"/>
  <c r="F371"/>
  <c r="H370"/>
  <c r="E369"/>
  <c r="F369" s="1"/>
  <c r="H368"/>
  <c r="F367"/>
  <c r="H366"/>
  <c r="E365"/>
  <c r="F365" s="1"/>
  <c r="F364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I361" s="1"/>
  <c r="B441" s="1"/>
  <c r="F350"/>
  <c r="E350"/>
  <c r="F349"/>
  <c r="E346"/>
  <c r="F346" s="1"/>
  <c r="H345"/>
  <c r="E343"/>
  <c r="E344" s="1"/>
  <c r="F344" s="1"/>
  <c r="H342"/>
  <c r="H339"/>
  <c r="E337"/>
  <c r="E340" s="1"/>
  <c r="H336"/>
  <c r="E331"/>
  <c r="E335" s="1"/>
  <c r="F335" s="1"/>
  <c r="I335" s="1"/>
  <c r="H330"/>
  <c r="E329"/>
  <c r="F329" s="1"/>
  <c r="I329" s="1"/>
  <c r="H328"/>
  <c r="E327"/>
  <c r="F327" s="1"/>
  <c r="I327" s="1"/>
  <c r="H326"/>
  <c r="E325"/>
  <c r="F325" s="1"/>
  <c r="I325" s="1"/>
  <c r="H324"/>
  <c r="E323"/>
  <c r="F323" s="1"/>
  <c r="I323" s="1"/>
  <c r="I322" s="1"/>
  <c r="F322"/>
  <c r="E322"/>
  <c r="H321"/>
  <c r="H319"/>
  <c r="H317"/>
  <c r="E315"/>
  <c r="F315" s="1"/>
  <c r="I315" s="1"/>
  <c r="F314"/>
  <c r="E314"/>
  <c r="E320" s="1"/>
  <c r="F320" s="1"/>
  <c r="I320" s="1"/>
  <c r="H313"/>
  <c r="F312"/>
  <c r="E311"/>
  <c r="I311" s="1"/>
  <c r="H310"/>
  <c r="E309"/>
  <c r="F309" s="1"/>
  <c r="H308"/>
  <c r="E307"/>
  <c r="F307" s="1"/>
  <c r="E305"/>
  <c r="F305" s="1"/>
  <c r="I305" s="1"/>
  <c r="F304"/>
  <c r="E304"/>
  <c r="E306" s="1"/>
  <c r="F306" s="1"/>
  <c r="I306" s="1"/>
  <c r="E301"/>
  <c r="F301" s="1"/>
  <c r="H300"/>
  <c r="E298"/>
  <c r="E299" s="1"/>
  <c r="F299" s="1"/>
  <c r="H297"/>
  <c r="H294"/>
  <c r="E292"/>
  <c r="E295" s="1"/>
  <c r="F289"/>
  <c r="E289"/>
  <c r="H288"/>
  <c r="F282"/>
  <c r="H281"/>
  <c r="E280"/>
  <c r="F280" s="1"/>
  <c r="I280" s="1"/>
  <c r="H279"/>
  <c r="E278"/>
  <c r="F278" s="1"/>
  <c r="I278" s="1"/>
  <c r="H277"/>
  <c r="E276"/>
  <c r="F276" s="1"/>
  <c r="I276" s="1"/>
  <c r="H275"/>
  <c r="E274"/>
  <c r="F274" s="1"/>
  <c r="I274" s="1"/>
  <c r="H273"/>
  <c r="E272"/>
  <c r="F272" s="1"/>
  <c r="I272" s="1"/>
  <c r="F271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6"/>
  <c r="F256" s="1"/>
  <c r="E255"/>
  <c r="F255" s="1"/>
  <c r="F254"/>
  <c r="I254" s="1"/>
  <c r="E254"/>
  <c r="E258" s="1"/>
  <c r="F258" s="1"/>
  <c r="E251"/>
  <c r="F251" s="1"/>
  <c r="H250"/>
  <c r="F249"/>
  <c r="H247"/>
  <c r="H242"/>
  <c r="H240"/>
  <c r="E237"/>
  <c r="E243" s="1"/>
  <c r="F234"/>
  <c r="E234"/>
  <c r="H233"/>
  <c r="H232"/>
  <c r="H230"/>
  <c r="H229"/>
  <c r="E227"/>
  <c r="E231" s="1"/>
  <c r="F231" s="1"/>
  <c r="I231" s="1"/>
  <c r="H226"/>
  <c r="E223"/>
  <c r="E225" s="1"/>
  <c r="F225" s="1"/>
  <c r="I225" s="1"/>
  <c r="H222"/>
  <c r="E220"/>
  <c r="E221" s="1"/>
  <c r="F221" s="1"/>
  <c r="H219"/>
  <c r="H218"/>
  <c r="H216"/>
  <c r="E214"/>
  <c r="F214" s="1"/>
  <c r="I214" s="1"/>
  <c r="F213"/>
  <c r="E213"/>
  <c r="E217" s="1"/>
  <c r="F217" s="1"/>
  <c r="I217" s="1"/>
  <c r="H212"/>
  <c r="H209"/>
  <c r="F208"/>
  <c r="H207"/>
  <c r="H205"/>
  <c r="E203"/>
  <c r="E210" s="1"/>
  <c r="F200"/>
  <c r="E200"/>
  <c r="H199"/>
  <c r="F198"/>
  <c r="H196"/>
  <c r="E195"/>
  <c r="F195" s="1"/>
  <c r="I195" s="1"/>
  <c r="H194"/>
  <c r="F193"/>
  <c r="H192"/>
  <c r="E191"/>
  <c r="F191" s="1"/>
  <c r="I191" s="1"/>
  <c r="H190"/>
  <c r="E189"/>
  <c r="F189" s="1"/>
  <c r="I189" s="1"/>
  <c r="H188"/>
  <c r="E187"/>
  <c r="F187" s="1"/>
  <c r="I187" s="1"/>
  <c r="F186"/>
  <c r="E186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97" s="1"/>
  <c r="F197" s="1"/>
  <c r="I197" s="1"/>
  <c r="H160"/>
  <c r="H159"/>
  <c r="E158"/>
  <c r="F158" s="1"/>
  <c r="F157"/>
  <c r="I157" s="1"/>
  <c r="E157"/>
  <c r="E154"/>
  <c r="F154" s="1"/>
  <c r="H153"/>
  <c r="H152"/>
  <c r="E146"/>
  <c r="E151" s="1"/>
  <c r="F151" s="1"/>
  <c r="E138"/>
  <c r="E145" s="1"/>
  <c r="F145" s="1"/>
  <c r="F135"/>
  <c r="E135"/>
  <c r="H134"/>
  <c r="F133"/>
  <c r="F132"/>
  <c r="E130"/>
  <c r="E131" s="1"/>
  <c r="F131" s="1"/>
  <c r="E125"/>
  <c r="E129" s="1"/>
  <c r="F129" s="1"/>
  <c r="F122"/>
  <c r="E122"/>
  <c r="H112"/>
  <c r="F111"/>
  <c r="E110"/>
  <c r="F110" s="1"/>
  <c r="E109"/>
  <c r="F109" s="1"/>
  <c r="F108"/>
  <c r="D111" s="1"/>
  <c r="E108"/>
  <c r="H106"/>
  <c r="E104"/>
  <c r="F104" s="1"/>
  <c r="F103"/>
  <c r="E103"/>
  <c r="E105" s="1"/>
  <c r="F105" s="1"/>
  <c r="H101"/>
  <c r="H99"/>
  <c r="H97"/>
  <c r="H95"/>
  <c r="H93"/>
  <c r="H92"/>
  <c r="E91"/>
  <c r="F91" s="1"/>
  <c r="I91" s="1"/>
  <c r="H90"/>
  <c r="E89"/>
  <c r="F89" s="1"/>
  <c r="I89" s="1"/>
  <c r="F88"/>
  <c r="E88"/>
  <c r="E100" s="1"/>
  <c r="F100" s="1"/>
  <c r="I100" s="1"/>
  <c r="H86"/>
  <c r="H85"/>
  <c r="H83"/>
  <c r="H82"/>
  <c r="I81" s="1"/>
  <c r="E80"/>
  <c r="E84" s="1"/>
  <c r="F84" s="1"/>
  <c r="H79"/>
  <c r="H78"/>
  <c r="I77" s="1"/>
  <c r="E76"/>
  <c r="F76" s="1"/>
  <c r="F75"/>
  <c r="E75"/>
  <c r="E77" s="1"/>
  <c r="F77" s="1"/>
  <c r="I154" l="1"/>
  <c r="B434" s="1"/>
  <c r="I84"/>
  <c r="I105"/>
  <c r="I104"/>
  <c r="I103" s="1"/>
  <c r="I135"/>
  <c r="B433" s="1"/>
  <c r="I307"/>
  <c r="I309"/>
  <c r="I365"/>
  <c r="I364" s="1"/>
  <c r="I369"/>
  <c r="I387"/>
  <c r="I76"/>
  <c r="I75"/>
  <c r="E211"/>
  <c r="F211" s="1"/>
  <c r="I210" s="1"/>
  <c r="F210"/>
  <c r="E296"/>
  <c r="F296" s="1"/>
  <c r="F295"/>
  <c r="I295" s="1"/>
  <c r="E341"/>
  <c r="F341" s="1"/>
  <c r="F340"/>
  <c r="I340" s="1"/>
  <c r="I271"/>
  <c r="I304"/>
  <c r="D367"/>
  <c r="I367" s="1"/>
  <c r="I373"/>
  <c r="E245"/>
  <c r="F245" s="1"/>
  <c r="I245" s="1"/>
  <c r="E246"/>
  <c r="F246" s="1"/>
  <c r="I246" s="1"/>
  <c r="E244"/>
  <c r="F244" s="1"/>
  <c r="I244" s="1"/>
  <c r="F243"/>
  <c r="E398"/>
  <c r="F398" s="1"/>
  <c r="I398" s="1"/>
  <c r="E394"/>
  <c r="F394" s="1"/>
  <c r="I394" s="1"/>
  <c r="E392"/>
  <c r="F392" s="1"/>
  <c r="I392" s="1"/>
  <c r="F391"/>
  <c r="D396" s="1"/>
  <c r="E415"/>
  <c r="F415" s="1"/>
  <c r="F414"/>
  <c r="I414" s="1"/>
  <c r="I424" s="1"/>
  <c r="D193"/>
  <c r="I193" s="1"/>
  <c r="I186" s="1"/>
  <c r="F80"/>
  <c r="E81"/>
  <c r="F81" s="1"/>
  <c r="E94"/>
  <c r="F94" s="1"/>
  <c r="I94" s="1"/>
  <c r="I88" s="1"/>
  <c r="E96"/>
  <c r="F96" s="1"/>
  <c r="I96" s="1"/>
  <c r="E98"/>
  <c r="F98" s="1"/>
  <c r="I98" s="1"/>
  <c r="I108"/>
  <c r="F125"/>
  <c r="F130"/>
  <c r="F138"/>
  <c r="F146"/>
  <c r="F161"/>
  <c r="E162"/>
  <c r="F162" s="1"/>
  <c r="I162" s="1"/>
  <c r="E164"/>
  <c r="F164" s="1"/>
  <c r="I164" s="1"/>
  <c r="E168"/>
  <c r="F168" s="1"/>
  <c r="I168" s="1"/>
  <c r="E170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E224"/>
  <c r="F224" s="1"/>
  <c r="I224" s="1"/>
  <c r="I223" s="1"/>
  <c r="F227"/>
  <c r="E228"/>
  <c r="F228" s="1"/>
  <c r="I228" s="1"/>
  <c r="I227" s="1"/>
  <c r="F237"/>
  <c r="E238"/>
  <c r="F238" s="1"/>
  <c r="I238" s="1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E293"/>
  <c r="F293" s="1"/>
  <c r="F298"/>
  <c r="I298" s="1"/>
  <c r="F311"/>
  <c r="E316"/>
  <c r="F316" s="1"/>
  <c r="I316" s="1"/>
  <c r="E318"/>
  <c r="F318" s="1"/>
  <c r="I318" s="1"/>
  <c r="F331"/>
  <c r="E332"/>
  <c r="F332" s="1"/>
  <c r="I332" s="1"/>
  <c r="E334"/>
  <c r="F334" s="1"/>
  <c r="I334" s="1"/>
  <c r="F337"/>
  <c r="I337" s="1"/>
  <c r="E338"/>
  <c r="F338" s="1"/>
  <c r="F343"/>
  <c r="I343" s="1"/>
  <c r="E381"/>
  <c r="F381" s="1"/>
  <c r="I381" s="1"/>
  <c r="E383"/>
  <c r="F383" s="1"/>
  <c r="I383" s="1"/>
  <c r="F418"/>
  <c r="I418" s="1"/>
  <c r="E126"/>
  <c r="F126" s="1"/>
  <c r="E127"/>
  <c r="F127" s="1"/>
  <c r="E128"/>
  <c r="F128" s="1"/>
  <c r="E139"/>
  <c r="F139" s="1"/>
  <c r="E140"/>
  <c r="F140" s="1"/>
  <c r="E141"/>
  <c r="F141" s="1"/>
  <c r="E142"/>
  <c r="F142" s="1"/>
  <c r="E143"/>
  <c r="F143" s="1"/>
  <c r="E144"/>
  <c r="F144" s="1"/>
  <c r="E147"/>
  <c r="F147" s="1"/>
  <c r="E148"/>
  <c r="F148" s="1"/>
  <c r="E149"/>
  <c r="F149" s="1"/>
  <c r="E150"/>
  <c r="F150" s="1"/>
  <c r="E239"/>
  <c r="F239" s="1"/>
  <c r="I239" s="1"/>
  <c r="E241"/>
  <c r="F241" s="1"/>
  <c r="I241" s="1"/>
  <c r="E333"/>
  <c r="F333" s="1"/>
  <c r="I333" s="1"/>
  <c r="I377" l="1"/>
  <c r="I314"/>
  <c r="I80"/>
  <c r="B443"/>
  <c r="E175"/>
  <c r="F175" s="1"/>
  <c r="I175" s="1"/>
  <c r="E171"/>
  <c r="F171" s="1"/>
  <c r="I171" s="1"/>
  <c r="I170" s="1"/>
  <c r="F170"/>
  <c r="I331"/>
  <c r="I346" s="1"/>
  <c r="I237"/>
  <c r="I234"/>
  <c r="B436" s="1"/>
  <c r="D208"/>
  <c r="I208" s="1"/>
  <c r="I391"/>
  <c r="I400" s="1"/>
  <c r="B442" s="1"/>
  <c r="I243"/>
  <c r="I301"/>
  <c r="B439" s="1"/>
  <c r="I260"/>
  <c r="I289" s="1"/>
  <c r="B438" s="1"/>
  <c r="I251"/>
  <c r="B437" s="1"/>
  <c r="I203"/>
  <c r="D184"/>
  <c r="I184" s="1"/>
  <c r="I177" s="1"/>
  <c r="I161"/>
  <c r="I122"/>
  <c r="B432" s="1"/>
  <c r="B440" l="1"/>
  <c r="I200"/>
  <c r="B435" s="1"/>
  <c r="B444" s="1"/>
  <c r="I428" l="1"/>
  <c r="H78" i="22"/>
  <c r="I77" s="1"/>
  <c r="H92"/>
  <c r="I91" s="1"/>
  <c r="H82"/>
  <c r="I81" s="1"/>
  <c r="H112"/>
  <c r="I108" s="1"/>
  <c r="E428"/>
  <c r="F428" s="1"/>
  <c r="I426"/>
  <c r="F426"/>
  <c r="F424"/>
  <c r="E424"/>
  <c r="H422"/>
  <c r="H421"/>
  <c r="H420"/>
  <c r="E419"/>
  <c r="F419" s="1"/>
  <c r="F418"/>
  <c r="E418"/>
  <c r="H417"/>
  <c r="H416"/>
  <c r="E413"/>
  <c r="F413" s="1"/>
  <c r="I412"/>
  <c r="F412"/>
  <c r="E412"/>
  <c r="H411"/>
  <c r="E410"/>
  <c r="F410" s="1"/>
  <c r="F409"/>
  <c r="I409" s="1"/>
  <c r="E409"/>
  <c r="H408"/>
  <c r="F406"/>
  <c r="E403"/>
  <c r="E405" s="1"/>
  <c r="F405" s="1"/>
  <c r="E400"/>
  <c r="F400" s="1"/>
  <c r="H399"/>
  <c r="H397"/>
  <c r="F396"/>
  <c r="H395"/>
  <c r="H393"/>
  <c r="H390"/>
  <c r="F389"/>
  <c r="E388"/>
  <c r="F388" s="1"/>
  <c r="F387"/>
  <c r="I387" s="1"/>
  <c r="E387"/>
  <c r="H386"/>
  <c r="E384"/>
  <c r="F384" s="1"/>
  <c r="E382"/>
  <c r="F382" s="1"/>
  <c r="I382" s="1"/>
  <c r="E380"/>
  <c r="F380" s="1"/>
  <c r="I380" s="1"/>
  <c r="H379"/>
  <c r="E378"/>
  <c r="F378" s="1"/>
  <c r="I378" s="1"/>
  <c r="F377"/>
  <c r="E377"/>
  <c r="E385" s="1"/>
  <c r="F385" s="1"/>
  <c r="I385" s="1"/>
  <c r="H376"/>
  <c r="E374"/>
  <c r="F374" s="1"/>
  <c r="I374" s="1"/>
  <c r="F373"/>
  <c r="E373"/>
  <c r="E375" s="1"/>
  <c r="F375" s="1"/>
  <c r="I375" s="1"/>
  <c r="F372"/>
  <c r="I371"/>
  <c r="F371"/>
  <c r="H370"/>
  <c r="E369"/>
  <c r="F369" s="1"/>
  <c r="H368"/>
  <c r="F367"/>
  <c r="H366"/>
  <c r="E365"/>
  <c r="F365" s="1"/>
  <c r="F364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F350"/>
  <c r="E350"/>
  <c r="I349"/>
  <c r="F349"/>
  <c r="E346"/>
  <c r="F346" s="1"/>
  <c r="H345"/>
  <c r="E343"/>
  <c r="E344" s="1"/>
  <c r="F344" s="1"/>
  <c r="H342"/>
  <c r="H339"/>
  <c r="E337"/>
  <c r="E340" s="1"/>
  <c r="H336"/>
  <c r="E331"/>
  <c r="E335" s="1"/>
  <c r="F335" s="1"/>
  <c r="H330"/>
  <c r="E329"/>
  <c r="F329" s="1"/>
  <c r="H328"/>
  <c r="E327"/>
  <c r="F327" s="1"/>
  <c r="H326"/>
  <c r="E325"/>
  <c r="F325" s="1"/>
  <c r="H324"/>
  <c r="E323"/>
  <c r="F323" s="1"/>
  <c r="F322"/>
  <c r="E322"/>
  <c r="H321"/>
  <c r="H319"/>
  <c r="H317"/>
  <c r="E315"/>
  <c r="F315" s="1"/>
  <c r="F314"/>
  <c r="E314"/>
  <c r="E320" s="1"/>
  <c r="F320" s="1"/>
  <c r="I320" s="1"/>
  <c r="H313"/>
  <c r="F312"/>
  <c r="H310"/>
  <c r="E309"/>
  <c r="F309" s="1"/>
  <c r="H308"/>
  <c r="E307"/>
  <c r="F307" s="1"/>
  <c r="E305"/>
  <c r="F305" s="1"/>
  <c r="I305" s="1"/>
  <c r="F304"/>
  <c r="E304"/>
  <c r="E311" s="1"/>
  <c r="E301"/>
  <c r="F301" s="1"/>
  <c r="H300"/>
  <c r="E298"/>
  <c r="E299" s="1"/>
  <c r="F299" s="1"/>
  <c r="H297"/>
  <c r="H294"/>
  <c r="E292"/>
  <c r="E295" s="1"/>
  <c r="F289"/>
  <c r="E289"/>
  <c r="H288"/>
  <c r="F282"/>
  <c r="H281"/>
  <c r="H279"/>
  <c r="E278"/>
  <c r="F278" s="1"/>
  <c r="H277"/>
  <c r="E276"/>
  <c r="F276" s="1"/>
  <c r="H275"/>
  <c r="E274"/>
  <c r="F274" s="1"/>
  <c r="I274" s="1"/>
  <c r="H273"/>
  <c r="E272"/>
  <c r="F272" s="1"/>
  <c r="I272" s="1"/>
  <c r="F271"/>
  <c r="E271"/>
  <c r="E280" s="1"/>
  <c r="F280" s="1"/>
  <c r="I280" s="1"/>
  <c r="H270"/>
  <c r="H268"/>
  <c r="H266"/>
  <c r="H264"/>
  <c r="H262"/>
  <c r="E260"/>
  <c r="E269" s="1"/>
  <c r="F269" s="1"/>
  <c r="I269" s="1"/>
  <c r="H259"/>
  <c r="F257"/>
  <c r="E256"/>
  <c r="F256" s="1"/>
  <c r="E255"/>
  <c r="F255" s="1"/>
  <c r="F254"/>
  <c r="I254" s="1"/>
  <c r="E254"/>
  <c r="E258" s="1"/>
  <c r="F258" s="1"/>
  <c r="E251"/>
  <c r="F251" s="1"/>
  <c r="H250"/>
  <c r="F249"/>
  <c r="H247"/>
  <c r="H242"/>
  <c r="H240"/>
  <c r="E237"/>
  <c r="E243" s="1"/>
  <c r="F234"/>
  <c r="E234"/>
  <c r="H233"/>
  <c r="H232"/>
  <c r="H230"/>
  <c r="H229"/>
  <c r="E227"/>
  <c r="E231" s="1"/>
  <c r="F231" s="1"/>
  <c r="I231" s="1"/>
  <c r="H226"/>
  <c r="E223"/>
  <c r="E225" s="1"/>
  <c r="F225" s="1"/>
  <c r="I225" s="1"/>
  <c r="H222"/>
  <c r="E220"/>
  <c r="E221" s="1"/>
  <c r="F221" s="1"/>
  <c r="H219"/>
  <c r="H218"/>
  <c r="H216"/>
  <c r="E214"/>
  <c r="F214" s="1"/>
  <c r="I214" s="1"/>
  <c r="F213"/>
  <c r="E213"/>
  <c r="E217" s="1"/>
  <c r="F217" s="1"/>
  <c r="I217" s="1"/>
  <c r="H212"/>
  <c r="H209"/>
  <c r="F208"/>
  <c r="H207"/>
  <c r="H205"/>
  <c r="E203"/>
  <c r="E210" s="1"/>
  <c r="F200"/>
  <c r="E200"/>
  <c r="H199"/>
  <c r="F198"/>
  <c r="H196"/>
  <c r="H194"/>
  <c r="F193"/>
  <c r="H192"/>
  <c r="H190"/>
  <c r="H188"/>
  <c r="F186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F157"/>
  <c r="E157"/>
  <c r="E197" s="1"/>
  <c r="F197" s="1"/>
  <c r="I197" s="1"/>
  <c r="E154"/>
  <c r="F154" s="1"/>
  <c r="H153"/>
  <c r="H152"/>
  <c r="E146"/>
  <c r="E151" s="1"/>
  <c r="F151" s="1"/>
  <c r="E138"/>
  <c r="E145" s="1"/>
  <c r="F145" s="1"/>
  <c r="E135"/>
  <c r="F135" s="1"/>
  <c r="I135" s="1"/>
  <c r="B433" s="1"/>
  <c r="H134"/>
  <c r="F133"/>
  <c r="F132"/>
  <c r="E130"/>
  <c r="E131" s="1"/>
  <c r="F131" s="1"/>
  <c r="E125"/>
  <c r="E129" s="1"/>
  <c r="F129" s="1"/>
  <c r="E122"/>
  <c r="F122" s="1"/>
  <c r="F111"/>
  <c r="E108"/>
  <c r="E110" s="1"/>
  <c r="F110" s="1"/>
  <c r="H106"/>
  <c r="E103"/>
  <c r="E105" s="1"/>
  <c r="F105" s="1"/>
  <c r="I105" s="1"/>
  <c r="H101"/>
  <c r="H99"/>
  <c r="H97"/>
  <c r="H95"/>
  <c r="H93"/>
  <c r="H90"/>
  <c r="E89"/>
  <c r="F89" s="1"/>
  <c r="F88"/>
  <c r="E88"/>
  <c r="E100" s="1"/>
  <c r="F100" s="1"/>
  <c r="I100" s="1"/>
  <c r="H86"/>
  <c r="H85"/>
  <c r="H83"/>
  <c r="E81"/>
  <c r="F81" s="1"/>
  <c r="F80"/>
  <c r="E80"/>
  <c r="E84" s="1"/>
  <c r="F84" s="1"/>
  <c r="H79"/>
  <c r="E75"/>
  <c r="E76" s="1"/>
  <c r="F76" s="1"/>
  <c r="I84" l="1"/>
  <c r="I89"/>
  <c r="I88" s="1"/>
  <c r="I154"/>
  <c r="B434" s="1"/>
  <c r="I157"/>
  <c r="I361"/>
  <c r="B441" s="1"/>
  <c r="I365"/>
  <c r="I369"/>
  <c r="I418"/>
  <c r="I76"/>
  <c r="I276"/>
  <c r="I278"/>
  <c r="I307"/>
  <c r="I309"/>
  <c r="I315"/>
  <c r="I323"/>
  <c r="I325"/>
  <c r="I327"/>
  <c r="I329"/>
  <c r="I335"/>
  <c r="I384"/>
  <c r="E175"/>
  <c r="F175" s="1"/>
  <c r="I175" s="1"/>
  <c r="E171"/>
  <c r="F171" s="1"/>
  <c r="I171" s="1"/>
  <c r="F170"/>
  <c r="E211"/>
  <c r="F211" s="1"/>
  <c r="I210" s="1"/>
  <c r="F210"/>
  <c r="E341"/>
  <c r="F341" s="1"/>
  <c r="F340"/>
  <c r="I340" s="1"/>
  <c r="D367"/>
  <c r="I367" s="1"/>
  <c r="I373"/>
  <c r="E245"/>
  <c r="F245" s="1"/>
  <c r="I245" s="1"/>
  <c r="E246"/>
  <c r="F246" s="1"/>
  <c r="I246" s="1"/>
  <c r="E244"/>
  <c r="F244" s="1"/>
  <c r="I244" s="1"/>
  <c r="F243"/>
  <c r="E296"/>
  <c r="F296" s="1"/>
  <c r="F295"/>
  <c r="I295" s="1"/>
  <c r="I311"/>
  <c r="F311"/>
  <c r="E398"/>
  <c r="F398" s="1"/>
  <c r="I398" s="1"/>
  <c r="E394"/>
  <c r="F394" s="1"/>
  <c r="I394" s="1"/>
  <c r="E392"/>
  <c r="F392" s="1"/>
  <c r="I392" s="1"/>
  <c r="F391"/>
  <c r="I80"/>
  <c r="I364"/>
  <c r="E77"/>
  <c r="F77" s="1"/>
  <c r="I75" s="1"/>
  <c r="F103"/>
  <c r="E104"/>
  <c r="F104" s="1"/>
  <c r="I104" s="1"/>
  <c r="I103" s="1"/>
  <c r="F108"/>
  <c r="E109"/>
  <c r="F109" s="1"/>
  <c r="F125"/>
  <c r="F130"/>
  <c r="F138"/>
  <c r="F146"/>
  <c r="F161"/>
  <c r="E162"/>
  <c r="F162" s="1"/>
  <c r="I162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E224"/>
  <c r="F224" s="1"/>
  <c r="I224" s="1"/>
  <c r="I223" s="1"/>
  <c r="F227"/>
  <c r="E228"/>
  <c r="F228" s="1"/>
  <c r="I228" s="1"/>
  <c r="I227" s="1"/>
  <c r="F237"/>
  <c r="E238"/>
  <c r="F238" s="1"/>
  <c r="I238" s="1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E287"/>
  <c r="F287" s="1"/>
  <c r="I287" s="1"/>
  <c r="I271" s="1"/>
  <c r="F292"/>
  <c r="I292" s="1"/>
  <c r="E293"/>
  <c r="F293" s="1"/>
  <c r="F298"/>
  <c r="I298" s="1"/>
  <c r="E306"/>
  <c r="F306" s="1"/>
  <c r="I306" s="1"/>
  <c r="I304" s="1"/>
  <c r="E316"/>
  <c r="F316" s="1"/>
  <c r="I316" s="1"/>
  <c r="E318"/>
  <c r="F318" s="1"/>
  <c r="I318" s="1"/>
  <c r="F331"/>
  <c r="E332"/>
  <c r="F332" s="1"/>
  <c r="I332" s="1"/>
  <c r="E334"/>
  <c r="F334" s="1"/>
  <c r="I334" s="1"/>
  <c r="F337"/>
  <c r="I337" s="1"/>
  <c r="E338"/>
  <c r="F338" s="1"/>
  <c r="F343"/>
  <c r="I343" s="1"/>
  <c r="E381"/>
  <c r="F381" s="1"/>
  <c r="I381" s="1"/>
  <c r="I377" s="1"/>
  <c r="E383"/>
  <c r="F383" s="1"/>
  <c r="I383" s="1"/>
  <c r="E407"/>
  <c r="F407" s="1"/>
  <c r="E414"/>
  <c r="F75"/>
  <c r="E91"/>
  <c r="F91" s="1"/>
  <c r="E94"/>
  <c r="F94" s="1"/>
  <c r="I94" s="1"/>
  <c r="E96"/>
  <c r="F96" s="1"/>
  <c r="I96" s="1"/>
  <c r="E98"/>
  <c r="F98" s="1"/>
  <c r="I98" s="1"/>
  <c r="E126"/>
  <c r="F126" s="1"/>
  <c r="E127"/>
  <c r="F127" s="1"/>
  <c r="E128"/>
  <c r="F128" s="1"/>
  <c r="E139"/>
  <c r="F139" s="1"/>
  <c r="E140"/>
  <c r="F140" s="1"/>
  <c r="E141"/>
  <c r="F141" s="1"/>
  <c r="E142"/>
  <c r="F142" s="1"/>
  <c r="E143"/>
  <c r="F143" s="1"/>
  <c r="E144"/>
  <c r="F144" s="1"/>
  <c r="E147"/>
  <c r="F147" s="1"/>
  <c r="E148"/>
  <c r="F148" s="1"/>
  <c r="E149"/>
  <c r="F149" s="1"/>
  <c r="E150"/>
  <c r="F150" s="1"/>
  <c r="E158"/>
  <c r="F158" s="1"/>
  <c r="E187"/>
  <c r="F187" s="1"/>
  <c r="I187" s="1"/>
  <c r="E189"/>
  <c r="F189" s="1"/>
  <c r="I189" s="1"/>
  <c r="E191"/>
  <c r="F191" s="1"/>
  <c r="I191" s="1"/>
  <c r="E239"/>
  <c r="F239" s="1"/>
  <c r="I239" s="1"/>
  <c r="E241"/>
  <c r="F241" s="1"/>
  <c r="I241" s="1"/>
  <c r="E333"/>
  <c r="F333" s="1"/>
  <c r="I333" s="1"/>
  <c r="F403"/>
  <c r="I403" s="1"/>
  <c r="E404"/>
  <c r="F404" s="1"/>
  <c r="I314" l="1"/>
  <c r="I391"/>
  <c r="I243"/>
  <c r="I170"/>
  <c r="I322"/>
  <c r="E415"/>
  <c r="F415" s="1"/>
  <c r="F414"/>
  <c r="I414" s="1"/>
  <c r="I122"/>
  <c r="B432" s="1"/>
  <c r="D111"/>
  <c r="I424"/>
  <c r="I331"/>
  <c r="I346" s="1"/>
  <c r="B440" s="1"/>
  <c r="I260"/>
  <c r="I289" s="1"/>
  <c r="B438" s="1"/>
  <c r="D184"/>
  <c r="I184" s="1"/>
  <c r="I177" s="1"/>
  <c r="I400"/>
  <c r="B442" s="1"/>
  <c r="D396"/>
  <c r="I301"/>
  <c r="B439" s="1"/>
  <c r="I237"/>
  <c r="I251" s="1"/>
  <c r="B437" s="1"/>
  <c r="D208"/>
  <c r="I208" s="1"/>
  <c r="I203" s="1"/>
  <c r="I234" s="1"/>
  <c r="B436" s="1"/>
  <c r="I161"/>
  <c r="D193"/>
  <c r="I193" s="1"/>
  <c r="I186" s="1"/>
  <c r="B443" l="1"/>
  <c r="I428"/>
  <c r="G438" s="1"/>
  <c r="I200"/>
  <c r="B435" s="1"/>
  <c r="B444"/>
</calcChain>
</file>

<file path=xl/comments1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<sst xmlns="http://schemas.openxmlformats.org/spreadsheetml/2006/main" count="1291" uniqueCount="352">
  <si>
    <t>C TABLE</t>
  </si>
  <si>
    <t>2007 I/O TABLES NZSIOC</t>
  </si>
  <si>
    <t>Horticulture and fruit growing</t>
  </si>
  <si>
    <t>Sheep, beef cattle and grain farming</t>
  </si>
  <si>
    <t>Dairy cattle farming</t>
  </si>
  <si>
    <t>Poultry, deer and other livestock farming</t>
  </si>
  <si>
    <t>Forestry and logging</t>
  </si>
  <si>
    <t>Fishing and aquaculture</t>
  </si>
  <si>
    <t>Agriculture, forestry and fishing support services</t>
  </si>
  <si>
    <t>Coal mining</t>
  </si>
  <si>
    <t>Oil and gas extraction</t>
  </si>
  <si>
    <t>Metal ore and non-metallic mineral mining and quarrying</t>
  </si>
  <si>
    <t>Exploration and other mining support services</t>
  </si>
  <si>
    <t>Meat and meat product manufacturing</t>
  </si>
  <si>
    <t>Seafood processing</t>
  </si>
  <si>
    <t>Dairy product manufacturing</t>
  </si>
  <si>
    <t>Fruit, oil, cereal and other food product manufacturing</t>
  </si>
  <si>
    <t>Beverage and tobacco product manufacturing</t>
  </si>
  <si>
    <t>Textile and leather manufacturing</t>
  </si>
  <si>
    <t>Clothing, knitted products and footwear manufacturing</t>
  </si>
  <si>
    <t>Wood product manufacturing</t>
  </si>
  <si>
    <t>Pulp, paper and converted paper product manufacturing</t>
  </si>
  <si>
    <t>Printing</t>
  </si>
  <si>
    <t>Petroleum and coal product manufacturing</t>
  </si>
  <si>
    <t>Basic chemical and basic polymer manufacturing</t>
  </si>
  <si>
    <t>Fertiliser and pesticide manufacturing</t>
  </si>
  <si>
    <t>Pharmaceutical, cleaning and other chemical manufacturing</t>
  </si>
  <si>
    <t>Polymer product and rubber product manufacturing</t>
  </si>
  <si>
    <t>Non-metallic mineral product manufacturing</t>
  </si>
  <si>
    <t>Primary metal and metal product manufacturing</t>
  </si>
  <si>
    <t>Fabricated metal product manufacturing</t>
  </si>
  <si>
    <t>Transport equipment manufacturing</t>
  </si>
  <si>
    <t>Electronic and electrical equipment manufacturing</t>
  </si>
  <si>
    <t>Machinery manufacturing</t>
  </si>
  <si>
    <t>Furniture manufacturing</t>
  </si>
  <si>
    <t>Other manufacturing</t>
  </si>
  <si>
    <t>Electricity generation and on-selling</t>
  </si>
  <si>
    <t>Electricity transmission and distribution</t>
  </si>
  <si>
    <t>Gas supply</t>
  </si>
  <si>
    <t>Water supply</t>
  </si>
  <si>
    <t>Sewerage and drainage services</t>
  </si>
  <si>
    <t>Waste collection, treatment and disposal services</t>
  </si>
  <si>
    <t>Residential building construction</t>
  </si>
  <si>
    <t>Non-residential building construction</t>
  </si>
  <si>
    <t>Heavy and civil engineering construction</t>
  </si>
  <si>
    <t>Construction services</t>
  </si>
  <si>
    <t>Basic material wholesaling</t>
  </si>
  <si>
    <t>Machinery and equipment wholesaling</t>
  </si>
  <si>
    <t>Motor vehicle and motor vehicle parts wholesaling</t>
  </si>
  <si>
    <t>Grocery, liquor and tobacco product wholesaling</t>
  </si>
  <si>
    <t>Other goods and commission based wholesaling</t>
  </si>
  <si>
    <t>Motor vehicle and parts retailing</t>
  </si>
  <si>
    <t>Fuel retailing</t>
  </si>
  <si>
    <t>Supermarket and grocery stores</t>
  </si>
  <si>
    <t>Specialised food retailing</t>
  </si>
  <si>
    <t>Furniture, electrical and hardware retailing</t>
  </si>
  <si>
    <t>Recreational, clothing, footwear and personal accessory retailing</t>
  </si>
  <si>
    <t>Department stores</t>
  </si>
  <si>
    <t>Other store based retailing; non-store and commission based retailing</t>
  </si>
  <si>
    <t>Accommodation</t>
  </si>
  <si>
    <t>Food and beverage services</t>
  </si>
  <si>
    <t>Road transport</t>
  </si>
  <si>
    <t>Rail transport</t>
  </si>
  <si>
    <t>Other transport</t>
  </si>
  <si>
    <t>Air and space transport</t>
  </si>
  <si>
    <t>Postal and courier pick up and delivery services</t>
  </si>
  <si>
    <t>Transport support services</t>
  </si>
  <si>
    <t>Warehousing and storage services</t>
  </si>
  <si>
    <t>Publishing (except internet and music publishing)</t>
  </si>
  <si>
    <t>Motion picture and sound recording activities</t>
  </si>
  <si>
    <t>Broadcasting and internet publishing</t>
  </si>
  <si>
    <t>Telecommunications services including internet service providers</t>
  </si>
  <si>
    <t>Library and other information services</t>
  </si>
  <si>
    <t>Banking and financing; financial asset investing</t>
  </si>
  <si>
    <t>Life insurance</t>
  </si>
  <si>
    <t>Health and general insurance</t>
  </si>
  <si>
    <t>Superannuation funds</t>
  </si>
  <si>
    <t>Auxiliary finance and insurance services</t>
  </si>
  <si>
    <t>Rental and hiring services (except real estate); non-financial asset leasing</t>
  </si>
  <si>
    <t>Residential property operation</t>
  </si>
  <si>
    <t>Non-residential property operation</t>
  </si>
  <si>
    <t>Real estate services</t>
  </si>
  <si>
    <t>Owner-occupied property operation</t>
  </si>
  <si>
    <t>Scientific, architectural and engineering services</t>
  </si>
  <si>
    <t>Legal and accounting services</t>
  </si>
  <si>
    <t>Advertising, market research and management services</t>
  </si>
  <si>
    <t>Veterinary and other professional services</t>
  </si>
  <si>
    <t>Computer system design and related services</t>
  </si>
  <si>
    <t>Travel agency and tour arrangement services</t>
  </si>
  <si>
    <t>Employment and other administrative services</t>
  </si>
  <si>
    <t>Building cleaning, pest control and other support services</t>
  </si>
  <si>
    <t>Local government administration</t>
  </si>
  <si>
    <t>Central government administration and justice</t>
  </si>
  <si>
    <t>Defence</t>
  </si>
  <si>
    <t>Public order, safety and regulatory services</t>
  </si>
  <si>
    <t>Preschool education</t>
  </si>
  <si>
    <t>School education</t>
  </si>
  <si>
    <t>Tertiary education</t>
  </si>
  <si>
    <t>Adult, community and other education</t>
  </si>
  <si>
    <t>Hospitals</t>
  </si>
  <si>
    <t>Medical and other health care services</t>
  </si>
  <si>
    <t>Residential care services and social assistance</t>
  </si>
  <si>
    <t>Heritage and artistic activities</t>
  </si>
  <si>
    <t>Sport and recreation activities</t>
  </si>
  <si>
    <t>Gambling activities</t>
  </si>
  <si>
    <t>Repair and maintenance</t>
  </si>
  <si>
    <t>Personal services; domestic household staff</t>
  </si>
  <si>
    <t>Religious services; civil, professional and other interest groups</t>
  </si>
  <si>
    <t>Food</t>
  </si>
  <si>
    <t>Fruit and vegetables</t>
  </si>
  <si>
    <t>Grocery food</t>
  </si>
  <si>
    <t>Non-alcoholic beverages</t>
  </si>
  <si>
    <t>Restaurant meals and ready-to-eat food</t>
  </si>
  <si>
    <t>Alcoholic beverages</t>
  </si>
  <si>
    <t>Cigarettes and tobacco</t>
  </si>
  <si>
    <t>Illicit drugs</t>
  </si>
  <si>
    <t>Clothing and footwear</t>
  </si>
  <si>
    <t>Clothing</t>
  </si>
  <si>
    <t>Footwear</t>
  </si>
  <si>
    <t>Housing and household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</si>
  <si>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</si>
  <si>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</si>
  <si>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</si>
  <si>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</si>
  <si>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</si>
  <si>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</si>
  <si>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Household contents and services</t>
  </si>
  <si>
    <t>Household textiles</t>
  </si>
  <si>
    <t>Household appliances</t>
  </si>
  <si>
    <t>Tools and equipment for house and garden</t>
  </si>
  <si>
    <t>Other household supplies and services</t>
  </si>
  <si>
    <t>Health</t>
  </si>
  <si>
    <t>Medical products, appliances, and equipment</t>
  </si>
  <si>
    <t>Out-patient services</t>
  </si>
  <si>
    <t>Hospital services</t>
  </si>
  <si>
    <t>Transport</t>
  </si>
  <si>
    <t>Purchase of vehicles</t>
  </si>
  <si>
    <t>Private transport supplies and services</t>
  </si>
  <si>
    <t>Passenger transport services</t>
  </si>
  <si>
    <t>Communication</t>
  </si>
  <si>
    <t>Postal services</t>
  </si>
  <si>
    <t>Telecommunication equipment</t>
  </si>
  <si>
    <t>Telecommunication services</t>
  </si>
  <si>
    <t>Recreation and culture</t>
  </si>
  <si>
    <t>Audio-visual and computing equipment</t>
  </si>
  <si>
    <t>Major recreational and cultural equipment</t>
  </si>
  <si>
    <t>Other recreational equipment and supplies</t>
  </si>
  <si>
    <t>Recreational and cultural services</t>
  </si>
  <si>
    <t>Accommodation services</t>
  </si>
  <si>
    <t>Package holidays</t>
  </si>
  <si>
    <t>Miscellaneous domestic holiday costs</t>
  </si>
  <si>
    <t>Miscellaneous goods and services</t>
  </si>
  <si>
    <t>Personal care</t>
  </si>
  <si>
    <t>Prostitution</t>
  </si>
  <si>
    <t>Insurance</t>
  </si>
  <si>
    <t>Credit services</t>
  </si>
  <si>
    <t>Other miscellaneous services</t>
  </si>
  <si>
    <t>Other expenditure</t>
  </si>
  <si>
    <t>Interest payments</t>
  </si>
  <si>
    <t>Contributions to savings</t>
  </si>
  <si>
    <t>Money given to others (excluding donations)</t>
  </si>
  <si>
    <t>Fines</t>
  </si>
  <si>
    <t>Expenditure incurred whilst overseas</t>
  </si>
  <si>
    <t>Fruit</t>
  </si>
  <si>
    <t>Vegetables</t>
  </si>
  <si>
    <t>Meat, poultry, and fish</t>
  </si>
  <si>
    <t>Meat and poultry</t>
  </si>
  <si>
    <t>Fish and other seafood</t>
  </si>
  <si>
    <t>Bread and cereals</t>
  </si>
  <si>
    <t>Milk, cheese, and eggs</t>
  </si>
  <si>
    <t>Oils and fats</t>
  </si>
  <si>
    <t>Food additives and condiments</t>
  </si>
  <si>
    <t>Confectionery, nuts, and snacks</t>
  </si>
  <si>
    <t>Other grocery food</t>
  </si>
  <si>
    <t>Coffee, tea, and other hot drinks</t>
  </si>
  <si>
    <t>Soft drinks, waters, and juices</t>
  </si>
  <si>
    <t>Restaurant meals</t>
  </si>
  <si>
    <t>Ready-to-eat food</t>
  </si>
  <si>
    <t>Other food services</t>
  </si>
  <si>
    <t>Total food</t>
  </si>
  <si>
    <t>Alcoholic beverages, tobacco, and illicit drugs</t>
  </si>
  <si>
    <t>Beer</t>
  </si>
  <si>
    <t>Wine</t>
  </si>
  <si>
    <t>Spirits and liqueurs</t>
  </si>
  <si>
    <t>Alcoholic beverages not elsewhere classified</t>
  </si>
  <si>
    <t>Total alcoholic beverages, tobacco, and illicit drugs</t>
  </si>
  <si>
    <t>Clothing not further defined</t>
  </si>
  <si>
    <t>Men's clothing</t>
  </si>
  <si>
    <t>Women's clothing</t>
  </si>
  <si>
    <t>Children's and infants' clothing</t>
  </si>
  <si>
    <t xml:space="preserve">Clothing accessories </t>
  </si>
  <si>
    <t>Knitting and sewing supplies</t>
  </si>
  <si>
    <t>Clothing services</t>
  </si>
  <si>
    <t>Footwear not further defined</t>
  </si>
  <si>
    <t>Men's footwear</t>
  </si>
  <si>
    <t>Women's footwear</t>
  </si>
  <si>
    <t>Children's and infants' footwear</t>
  </si>
  <si>
    <t>Footwear accessories and services</t>
  </si>
  <si>
    <t xml:space="preserve">Total clothing and footwear </t>
  </si>
  <si>
    <t>Purchase of housing</t>
  </si>
  <si>
    <t>Property maintenance materials</t>
  </si>
  <si>
    <t>Property maintenance services</t>
  </si>
  <si>
    <t>Refuse disposal and recycling</t>
  </si>
  <si>
    <t>Local authority rates and payments</t>
  </si>
  <si>
    <t>Other property related services</t>
  </si>
  <si>
    <t>Electricity</t>
  </si>
  <si>
    <t>Gas</t>
  </si>
  <si>
    <t>Solid fuels</t>
  </si>
  <si>
    <t>Liquid fuels</t>
  </si>
  <si>
    <t>Domestic fuel not elsewhere classified</t>
  </si>
  <si>
    <t>Total housing and household utilities</t>
  </si>
  <si>
    <t>Furniture, furnishings, and floor coverings</t>
  </si>
  <si>
    <t>Furniture and furnishings</t>
  </si>
  <si>
    <t>Carpets and other floor coverings</t>
  </si>
  <si>
    <t>Repair of furniture, furnishings, and floor coverings</t>
  </si>
  <si>
    <t>Major household appliances</t>
  </si>
  <si>
    <t>Small electrical household appliances</t>
  </si>
  <si>
    <t>Repair and hire of household appliances</t>
  </si>
  <si>
    <t>Glassware, tableware, and household utensils</t>
  </si>
  <si>
    <t>Major tools and equipment for the house and garden</t>
  </si>
  <si>
    <t>Small tools and accessories for the house and garden</t>
  </si>
  <si>
    <t>Cleaning products and other household supplies</t>
  </si>
  <si>
    <t>Other household services</t>
  </si>
  <si>
    <t>Total household contents and services</t>
  </si>
  <si>
    <t>Pharmaceutical products</t>
  </si>
  <si>
    <t>Other medical products</t>
  </si>
  <si>
    <t>Therapeutic appliances and equipment</t>
  </si>
  <si>
    <t>Medical services</t>
  </si>
  <si>
    <t>Dental services</t>
  </si>
  <si>
    <t>Paramedical services</t>
  </si>
  <si>
    <t>Total health</t>
  </si>
  <si>
    <t>Purchase of new motor cars</t>
  </si>
  <si>
    <t>Purchase of second-hand motor cars</t>
  </si>
  <si>
    <t>Purchase of motorcycles</t>
  </si>
  <si>
    <t>Purchase of bicycles</t>
  </si>
  <si>
    <t>Vehicle parts and accessories</t>
  </si>
  <si>
    <t>Petrol</t>
  </si>
  <si>
    <t>Other vehicle fuels and lubricants</t>
  </si>
  <si>
    <t>Vehicle servicing and repairs</t>
  </si>
  <si>
    <t>Other private transport services</t>
  </si>
  <si>
    <t>Rail passenger transport</t>
  </si>
  <si>
    <t>Road passenger transport</t>
  </si>
  <si>
    <t>Domestic air transport</t>
  </si>
  <si>
    <t>International air transport</t>
  </si>
  <si>
    <t>Sea passenger transport</t>
  </si>
  <si>
    <t>Combined passenger transport</t>
  </si>
  <si>
    <t>Other passenger transport costs</t>
  </si>
  <si>
    <t>Total transport</t>
  </si>
  <si>
    <t>Total communication</t>
  </si>
  <si>
    <t>Audio-visual equipment</t>
  </si>
  <si>
    <t>Computing equipment</t>
  </si>
  <si>
    <t>Recording media</t>
  </si>
  <si>
    <t>Games, toys, and hobbies</t>
  </si>
  <si>
    <t>Equipment for sport, camping, and outdoor recreation</t>
  </si>
  <si>
    <t>Plants, flowers, and gardening supplies</t>
  </si>
  <si>
    <t>Pets and pet-related products</t>
  </si>
  <si>
    <t>Recreational and sporting services</t>
  </si>
  <si>
    <t>Cultural services</t>
  </si>
  <si>
    <t>Games of chance</t>
  </si>
  <si>
    <t>Newspapers, books, and stationery</t>
  </si>
  <si>
    <t>Books</t>
  </si>
  <si>
    <t>Newspapers and magazines</t>
  </si>
  <si>
    <t>Miscellaneous printed matter</t>
  </si>
  <si>
    <t>Stationery and drawing materials</t>
  </si>
  <si>
    <t>Total recreation and culture</t>
  </si>
  <si>
    <t>Education</t>
  </si>
  <si>
    <t>Early childhood education</t>
  </si>
  <si>
    <t>Primary, intermediate, and secondary education</t>
  </si>
  <si>
    <t>Tertiary and other post-school education</t>
  </si>
  <si>
    <t>Other educational fees</t>
  </si>
  <si>
    <t>Total education</t>
  </si>
  <si>
    <t>Hairdressing and personal grooming services</t>
  </si>
  <si>
    <t>Electrical appliances for personal care</t>
  </si>
  <si>
    <t>Other appliances, articles, and products for personal care</t>
  </si>
  <si>
    <t>Personal effects not elsewhere classified</t>
  </si>
  <si>
    <t>Jewellery and watches</t>
  </si>
  <si>
    <t>Other personal effects</t>
  </si>
  <si>
    <t>Dwelling insurance</t>
  </si>
  <si>
    <t>Contents insurance</t>
  </si>
  <si>
    <t>Health insurance</t>
  </si>
  <si>
    <t>Vehicle insurance</t>
  </si>
  <si>
    <t>Combinations of insurance not elsewhere classified</t>
  </si>
  <si>
    <t>Other insurance</t>
  </si>
  <si>
    <t>Direct credit service charges</t>
  </si>
  <si>
    <t>Financial intermediation services</t>
  </si>
  <si>
    <t>Vocational services</t>
  </si>
  <si>
    <t>Professional services</t>
  </si>
  <si>
    <t>Other miscellaneous services not elsewhere classified</t>
  </si>
  <si>
    <t>Total miscellaneous goods and services</t>
  </si>
  <si>
    <t>Mortgage interest payments</t>
  </si>
  <si>
    <t>Interest payments on personal loans</t>
  </si>
  <si>
    <t>Interest payments on credit sales (hire purchases)</t>
  </si>
  <si>
    <t>Other interest payments</t>
  </si>
  <si>
    <t>Total other expenditure</t>
  </si>
  <si>
    <t>Materials for property alterations, additions, and improvements</t>
  </si>
  <si>
    <t>Services for property alterations, additions, and improvements</t>
  </si>
  <si>
    <t>Repair of audio-visual, photographic, and information processing equipment</t>
  </si>
  <si>
    <t>Veterinary and other services for pets and domestic livestock</t>
  </si>
  <si>
    <t>Expenditure group, subgroup, and class</t>
  </si>
  <si>
    <t>S</t>
  </si>
  <si>
    <t>…</t>
  </si>
  <si>
    <t>Total sales, trade-ins, and refunds(7)</t>
  </si>
  <si>
    <t>Total net expenditure(8)(9)</t>
  </si>
  <si>
    <t/>
  </si>
  <si>
    <t>Telecommunications services</t>
  </si>
  <si>
    <t>Banking and financing</t>
  </si>
  <si>
    <t>Personal care, funeral and other personal services</t>
  </si>
  <si>
    <t>Civil, professional and other interest groups</t>
  </si>
  <si>
    <t>Electricity generation</t>
  </si>
  <si>
    <t>ANNUAL CO2 INTENSITY</t>
  </si>
  <si>
    <t>HES CAT</t>
  </si>
  <si>
    <t>HES SUBCAT(LEVEL I WILL BE ANALYZING AT</t>
  </si>
  <si>
    <t>HES SUBCAT,SUBCAT</t>
  </si>
  <si>
    <t>CORRESPONDING NZSIOC CAT</t>
  </si>
  <si>
    <t>TOTAL CO2 EMISSIONS</t>
  </si>
  <si>
    <t>Resdential building construction</t>
  </si>
  <si>
    <t>FOOD</t>
  </si>
  <si>
    <t>BEVERAGE</t>
  </si>
  <si>
    <t>CLOTHING</t>
  </si>
  <si>
    <t>HOUSING (UTILITIES)</t>
  </si>
  <si>
    <t>HOUSING(CONTENTS)</t>
  </si>
  <si>
    <t>HEALTH</t>
  </si>
  <si>
    <t>TRANSPORT</t>
  </si>
  <si>
    <t>COMM</t>
  </si>
  <si>
    <t>REC/CULTURE</t>
  </si>
  <si>
    <t>EDUCATION</t>
  </si>
  <si>
    <t>MISC.</t>
  </si>
  <si>
    <t>OTHER</t>
  </si>
  <si>
    <t>TOTAL</t>
  </si>
  <si>
    <t>BROAD HES CATEGORIES</t>
  </si>
  <si>
    <t>ANNUAL CARBON EMISSIONS FOR AVERAGE HOUSEHOLD IN 2007</t>
  </si>
  <si>
    <t>2007 ANNUAL HOUSEHOLD EXPENDITURE</t>
  </si>
  <si>
    <t>2007 AVG. WEEKLY HOUSEHOLD EXPENDITURE</t>
  </si>
  <si>
    <t>% household expenditure in sector AT NZSIOC LEVEL</t>
  </si>
  <si>
    <t>AVG. PER PERSON</t>
  </si>
  <si>
    <t>AVG. SURPRESSED DISTRIBUTION</t>
  </si>
  <si>
    <t>..</t>
  </si>
  <si>
    <t>Sales, trade-ins and refunds</t>
  </si>
  <si>
    <t>Personal effects nec</t>
  </si>
  <si>
    <t>Newspapers, books and stationery</t>
  </si>
  <si>
    <t>Glassware, tableware and household utensils</t>
  </si>
  <si>
    <t>Furniture, furnishings and floor coverings</t>
  </si>
  <si>
    <t>Alcoholic beverages, tobacco and illicit drugs</t>
  </si>
  <si>
    <t>Meat, poultry and fish</t>
  </si>
  <si>
    <t>Total net expenditure</t>
  </si>
  <si>
    <t>Category</t>
  </si>
  <si>
    <t>Average weekly household expenditure</t>
  </si>
  <si>
    <t>Measures</t>
  </si>
  <si>
    <t>co2e - INCLUDING PROCESS EMISSIONS</t>
  </si>
  <si>
    <t>AVG IN 2007</t>
  </si>
  <si>
    <t>ANNUAL CARBON EMISSIONS FOR AVERAGE HOUSEHOLD IN 2007 FOR THIS HOUSEHOLD BREAKDOWN</t>
  </si>
  <si>
    <t>AVG IN 2007 WITH PE</t>
  </si>
</sst>
</file>

<file path=xl/styles.xml><?xml version="1.0" encoding="utf-8"?>
<styleSheet xmlns="http://schemas.openxmlformats.org/spreadsheetml/2006/main">
  <numFmts count="3">
    <numFmt numFmtId="164" formatCode="0.000000000"/>
    <numFmt numFmtId="165" formatCode="0.0000000"/>
    <numFmt numFmtId="166" formatCode="0.00000000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 Mäori"/>
      <family val="2"/>
    </font>
    <font>
      <sz val="10"/>
      <color theme="1"/>
      <name val="Arial Mäori"/>
      <family val="2"/>
    </font>
    <font>
      <sz val="8"/>
      <name val="Arial"/>
      <family val="2"/>
    </font>
    <font>
      <b/>
      <u/>
      <sz val="8"/>
      <color theme="1"/>
      <name val="Arial"/>
      <family val="2"/>
    </font>
    <font>
      <b/>
      <u/>
      <sz val="8"/>
      <name val="Arial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color indexed="81"/>
      <name val="Tahoma"/>
      <family val="2"/>
    </font>
    <font>
      <sz val="9"/>
      <name val="Times New Roman"/>
      <family val="1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u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EEEEE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D7F7F6"/>
        <bgColor indexed="64"/>
      </patternFill>
    </fill>
    <fill>
      <patternFill patternType="solid">
        <fgColor rgb="FF67999A"/>
        <bgColor indexed="64"/>
      </patternFill>
    </fill>
  </fills>
  <borders count="8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4" fontId="17" fillId="0" borderId="0"/>
  </cellStyleXfs>
  <cellXfs count="49">
    <xf numFmtId="0" fontId="0" fillId="0" borderId="0" xfId="0"/>
    <xf numFmtId="0" fontId="7" fillId="2" borderId="1" xfId="2" quotePrefix="1" applyNumberFormat="1" applyFont="1" applyFill="1" applyBorder="1" applyAlignment="1">
      <alignment horizontal="left"/>
    </xf>
    <xf numFmtId="0" fontId="7" fillId="0" borderId="1" xfId="2" quotePrefix="1" applyNumberFormat="1" applyFont="1" applyFill="1" applyBorder="1" applyAlignment="1">
      <alignment horizontal="left"/>
    </xf>
    <xf numFmtId="165" fontId="2" fillId="2" borderId="1" xfId="1" applyNumberFormat="1" applyFont="1" applyFill="1" applyBorder="1" applyAlignment="1">
      <alignment horizontal="left" wrapText="1"/>
    </xf>
    <xf numFmtId="165" fontId="2" fillId="2" borderId="1" xfId="2" quotePrefix="1" applyNumberFormat="1" applyFont="1" applyFill="1" applyBorder="1" applyAlignment="1">
      <alignment horizontal="left"/>
    </xf>
    <xf numFmtId="165" fontId="3" fillId="0" borderId="1" xfId="0" applyNumberFormat="1" applyFont="1" applyBorder="1" applyAlignment="1">
      <alignment horizontal="left"/>
    </xf>
    <xf numFmtId="165" fontId="7" fillId="2" borderId="1" xfId="2" quotePrefix="1" applyNumberFormat="1" applyFont="1" applyFill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0" fontId="14" fillId="6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7" fillId="0" borderId="1" xfId="0" applyNumberFormat="1" applyFont="1" applyBorder="1" applyAlignment="1">
      <alignment horizontal="left"/>
    </xf>
    <xf numFmtId="0" fontId="7" fillId="3" borderId="1" xfId="0" applyNumberFormat="1" applyFont="1" applyFill="1" applyBorder="1" applyAlignment="1">
      <alignment horizontal="left"/>
    </xf>
    <xf numFmtId="0" fontId="12" fillId="5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4" fontId="7" fillId="0" borderId="1" xfId="0" applyNumberFormat="1" applyFont="1" applyFill="1" applyBorder="1" applyAlignment="1">
      <alignment horizontal="left" vertical="top"/>
    </xf>
    <xf numFmtId="2" fontId="7" fillId="0" borderId="1" xfId="1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4" fontId="2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4" fontId="9" fillId="0" borderId="1" xfId="0" applyNumberFormat="1" applyFont="1" applyFill="1" applyBorder="1" applyAlignment="1">
      <alignment horizontal="left" vertical="top"/>
    </xf>
    <xf numFmtId="2" fontId="5" fillId="0" borderId="1" xfId="1" applyNumberFormat="1" applyFont="1" applyFill="1" applyBorder="1" applyAlignment="1">
      <alignment horizontal="left"/>
    </xf>
    <xf numFmtId="2" fontId="5" fillId="0" borderId="1" xfId="1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166" fontId="3" fillId="0" borderId="1" xfId="0" applyNumberFormat="1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165" fontId="18" fillId="0" borderId="1" xfId="0" applyNumberFormat="1" applyFont="1" applyBorder="1" applyAlignment="1">
      <alignment horizontal="left"/>
    </xf>
    <xf numFmtId="165" fontId="19" fillId="0" borderId="1" xfId="0" applyNumberFormat="1" applyFont="1" applyBorder="1" applyAlignment="1">
      <alignment horizontal="left"/>
    </xf>
    <xf numFmtId="165" fontId="20" fillId="0" borderId="1" xfId="0" applyNumberFormat="1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12" fillId="5" borderId="4" xfId="0" applyFont="1" applyFill="1" applyBorder="1" applyAlignment="1">
      <alignment horizontal="left" vertical="top" wrapText="1"/>
    </xf>
    <xf numFmtId="0" fontId="12" fillId="5" borderId="5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7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left" wrapText="1"/>
    </xf>
    <xf numFmtId="0" fontId="13" fillId="5" borderId="7" xfId="0" applyFont="1" applyFill="1" applyBorder="1" applyAlignment="1">
      <alignment horizontal="left" wrapText="1"/>
    </xf>
    <xf numFmtId="0" fontId="13" fillId="5" borderId="3" xfId="0" applyFont="1" applyFill="1" applyBorder="1" applyAlignment="1">
      <alignment horizontal="left" wrapText="1"/>
    </xf>
    <xf numFmtId="0" fontId="11" fillId="5" borderId="2" xfId="0" applyFont="1" applyFill="1" applyBorder="1" applyAlignment="1">
      <alignment horizontal="left" vertical="top" wrapText="1"/>
    </xf>
    <xf numFmtId="0" fontId="11" fillId="5" borderId="7" xfId="0" applyFont="1" applyFill="1" applyBorder="1" applyAlignment="1">
      <alignment horizontal="left" vertical="top" wrapText="1"/>
    </xf>
    <xf numFmtId="0" fontId="11" fillId="5" borderId="3" xfId="0" applyFont="1" applyFill="1" applyBorder="1" applyAlignment="1">
      <alignment horizontal="left" vertical="top" wrapText="1"/>
    </xf>
    <xf numFmtId="0" fontId="11" fillId="5" borderId="4" xfId="0" applyFont="1" applyFill="1" applyBorder="1" applyAlignment="1">
      <alignment horizontal="left" vertical="top" wrapText="1"/>
    </xf>
    <xf numFmtId="0" fontId="11" fillId="5" borderId="5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2" fillId="5" borderId="2" xfId="0" applyFont="1" applyFill="1" applyBorder="1" applyAlignment="1">
      <alignment horizontal="left" vertical="top" wrapText="1"/>
    </xf>
    <xf numFmtId="0" fontId="12" fillId="5" borderId="3" xfId="0" applyFont="1" applyFill="1" applyBorder="1" applyAlignment="1">
      <alignment horizontal="left" vertical="top" wrapText="1"/>
    </xf>
  </cellXfs>
  <cellStyles count="7">
    <cellStyle name="Normal" xfId="0" builtinId="0"/>
    <cellStyle name="Normal 2" xfId="4"/>
    <cellStyle name="Normal 2 2" xfId="1"/>
    <cellStyle name="Normal 3" xfId="2"/>
    <cellStyle name="Normal 4" xfId="5"/>
    <cellStyle name="Normal 6" xfId="3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7"/>
  <sheetViews>
    <sheetView topLeftCell="A400" zoomScaleNormal="100" workbookViewId="0">
      <selection activeCell="B457" sqref="B457"/>
    </sheetView>
  </sheetViews>
  <sheetFormatPr defaultRowHeight="11.25"/>
  <cols>
    <col min="1" max="1" width="25.42578125" style="14" customWidth="1"/>
    <col min="2" max="2" width="34.85546875" style="9" customWidth="1"/>
    <col min="3" max="3" width="31.7109375" style="9" customWidth="1"/>
    <col min="4" max="4" width="29" style="9" customWidth="1"/>
    <col min="5" max="6" width="28.42578125" style="9" customWidth="1"/>
    <col min="7" max="7" width="9.140625" style="9"/>
    <col min="8" max="8" width="16.7109375" style="28" customWidth="1"/>
    <col min="9" max="9" width="10.5703125" style="9" bestFit="1" customWidth="1"/>
    <col min="10" max="11" width="9.140625" style="9"/>
    <col min="12" max="12" width="9.140625" style="9" customWidth="1"/>
    <col min="13" max="16384" width="9.140625" style="9"/>
  </cols>
  <sheetData>
    <row r="1" spans="1:8" ht="21">
      <c r="A1" s="35" t="s">
        <v>347</v>
      </c>
      <c r="B1" s="36"/>
      <c r="C1" s="36"/>
      <c r="D1" s="37"/>
      <c r="E1" s="8" t="s">
        <v>346</v>
      </c>
      <c r="H1" s="27"/>
    </row>
    <row r="2" spans="1:8" ht="12.75">
      <c r="A2" s="38" t="s">
        <v>345</v>
      </c>
      <c r="B2" s="39"/>
      <c r="C2" s="40"/>
      <c r="D2" s="10" t="s">
        <v>303</v>
      </c>
      <c r="E2" s="10" t="s">
        <v>303</v>
      </c>
      <c r="H2" s="27"/>
    </row>
    <row r="3" spans="1:8" ht="12.75">
      <c r="A3" s="41" t="s">
        <v>344</v>
      </c>
      <c r="B3" s="42"/>
      <c r="C3" s="43"/>
      <c r="D3" s="10" t="s">
        <v>303</v>
      </c>
      <c r="E3" s="11">
        <v>952.2</v>
      </c>
      <c r="H3" s="27"/>
    </row>
    <row r="4" spans="1:8" ht="12.75">
      <c r="A4" s="44" t="s">
        <v>344</v>
      </c>
      <c r="B4" s="47" t="s">
        <v>108</v>
      </c>
      <c r="C4" s="48"/>
      <c r="D4" s="10" t="s">
        <v>303</v>
      </c>
      <c r="E4" s="12">
        <v>162.80000000000001</v>
      </c>
      <c r="H4" s="27"/>
    </row>
    <row r="5" spans="1:8" ht="12.75">
      <c r="A5" s="45"/>
      <c r="B5" s="32" t="s">
        <v>108</v>
      </c>
      <c r="C5" s="13" t="s">
        <v>109</v>
      </c>
      <c r="D5" s="10" t="s">
        <v>303</v>
      </c>
      <c r="E5" s="11">
        <v>18.600000000000001</v>
      </c>
      <c r="H5" s="27"/>
    </row>
    <row r="6" spans="1:8" ht="12.75">
      <c r="A6" s="45"/>
      <c r="B6" s="33"/>
      <c r="C6" s="13" t="s">
        <v>343</v>
      </c>
      <c r="D6" s="10" t="s">
        <v>303</v>
      </c>
      <c r="E6" s="12">
        <v>23.5</v>
      </c>
      <c r="H6" s="27"/>
    </row>
    <row r="7" spans="1:8" ht="12.75">
      <c r="A7" s="45"/>
      <c r="B7" s="33"/>
      <c r="C7" s="13" t="s">
        <v>110</v>
      </c>
      <c r="D7" s="10" t="s">
        <v>303</v>
      </c>
      <c r="E7" s="11">
        <v>74.099999999999994</v>
      </c>
      <c r="H7" s="27"/>
    </row>
    <row r="8" spans="1:8" ht="12.75">
      <c r="A8" s="45"/>
      <c r="B8" s="33"/>
      <c r="C8" s="13" t="s">
        <v>111</v>
      </c>
      <c r="D8" s="10" t="s">
        <v>303</v>
      </c>
      <c r="E8" s="12">
        <v>8.4</v>
      </c>
      <c r="H8" s="27"/>
    </row>
    <row r="9" spans="1:8" ht="21">
      <c r="A9" s="45"/>
      <c r="B9" s="34"/>
      <c r="C9" s="13" t="s">
        <v>112</v>
      </c>
      <c r="D9" s="10" t="s">
        <v>303</v>
      </c>
      <c r="E9" s="11">
        <v>38.200000000000003</v>
      </c>
      <c r="H9" s="27"/>
    </row>
    <row r="10" spans="1:8" ht="12.75" customHeight="1">
      <c r="A10" s="45"/>
      <c r="B10" s="47" t="s">
        <v>342</v>
      </c>
      <c r="C10" s="48"/>
      <c r="D10" s="10" t="s">
        <v>303</v>
      </c>
      <c r="E10" s="12">
        <v>27.3</v>
      </c>
      <c r="H10" s="27"/>
    </row>
    <row r="11" spans="1:8" ht="12.75" customHeight="1">
      <c r="A11" s="45"/>
      <c r="B11" s="32" t="s">
        <v>342</v>
      </c>
      <c r="C11" s="13" t="s">
        <v>113</v>
      </c>
      <c r="D11" s="10" t="s">
        <v>303</v>
      </c>
      <c r="E11" s="11">
        <v>19.5</v>
      </c>
      <c r="H11" s="27"/>
    </row>
    <row r="12" spans="1:8" ht="12.75">
      <c r="A12" s="45"/>
      <c r="B12" s="33"/>
      <c r="C12" s="13" t="s">
        <v>114</v>
      </c>
      <c r="D12" s="10" t="s">
        <v>303</v>
      </c>
      <c r="E12" s="12">
        <v>7.7</v>
      </c>
      <c r="H12" s="27"/>
    </row>
    <row r="13" spans="1:8" ht="12.75">
      <c r="A13" s="45"/>
      <c r="B13" s="34"/>
      <c r="C13" s="13" t="s">
        <v>115</v>
      </c>
      <c r="D13" s="10" t="s">
        <v>303</v>
      </c>
      <c r="E13" s="11" t="s">
        <v>336</v>
      </c>
      <c r="H13" s="27"/>
    </row>
    <row r="14" spans="1:8" ht="12.75">
      <c r="A14" s="45"/>
      <c r="B14" s="47" t="s">
        <v>116</v>
      </c>
      <c r="C14" s="48"/>
      <c r="D14" s="10" t="s">
        <v>303</v>
      </c>
      <c r="E14" s="12">
        <v>33.799999999999997</v>
      </c>
      <c r="H14" s="27"/>
    </row>
    <row r="15" spans="1:8" ht="12.75">
      <c r="A15" s="45"/>
      <c r="B15" s="32" t="s">
        <v>116</v>
      </c>
      <c r="C15" s="13" t="s">
        <v>117</v>
      </c>
      <c r="D15" s="10" t="s">
        <v>303</v>
      </c>
      <c r="E15" s="11">
        <v>27.6</v>
      </c>
      <c r="H15" s="27"/>
    </row>
    <row r="16" spans="1:8" ht="12.75">
      <c r="A16" s="45"/>
      <c r="B16" s="34"/>
      <c r="C16" s="13" t="s">
        <v>118</v>
      </c>
      <c r="D16" s="10" t="s">
        <v>303</v>
      </c>
      <c r="E16" s="12">
        <v>6.2</v>
      </c>
      <c r="H16" s="27"/>
    </row>
    <row r="17" spans="1:8" ht="12.75">
      <c r="A17" s="45"/>
      <c r="B17" s="47" t="s">
        <v>119</v>
      </c>
      <c r="C17" s="48"/>
      <c r="D17" s="10" t="s">
        <v>303</v>
      </c>
      <c r="E17" s="11">
        <v>212.9</v>
      </c>
      <c r="H17" s="27"/>
    </row>
    <row r="18" spans="1:8" ht="12.75">
      <c r="A18" s="45"/>
      <c r="B18" s="32" t="s">
        <v>119</v>
      </c>
      <c r="C18" s="13" t="s">
        <v>120</v>
      </c>
      <c r="D18" s="10" t="s">
        <v>303</v>
      </c>
      <c r="E18" s="12">
        <v>66.2</v>
      </c>
      <c r="H18" s="27"/>
    </row>
    <row r="19" spans="1:8" ht="12.75">
      <c r="A19" s="45"/>
      <c r="B19" s="33"/>
      <c r="C19" s="13" t="s">
        <v>121</v>
      </c>
      <c r="D19" s="10" t="s">
        <v>303</v>
      </c>
      <c r="E19" s="11">
        <v>53.4</v>
      </c>
      <c r="H19" s="27"/>
    </row>
    <row r="20" spans="1:8" ht="12.75">
      <c r="A20" s="45"/>
      <c r="B20" s="33"/>
      <c r="C20" s="13" t="s">
        <v>122</v>
      </c>
      <c r="D20" s="10" t="s">
        <v>303</v>
      </c>
      <c r="E20" s="12" t="s">
        <v>336</v>
      </c>
      <c r="H20" s="27"/>
    </row>
    <row r="21" spans="1:8" ht="12.75">
      <c r="A21" s="45"/>
      <c r="B21" s="33"/>
      <c r="C21" s="13" t="s">
        <v>123</v>
      </c>
      <c r="D21" s="10" t="s">
        <v>303</v>
      </c>
      <c r="E21" s="11">
        <v>24.7</v>
      </c>
      <c r="H21" s="27"/>
    </row>
    <row r="22" spans="1:8" ht="12.75">
      <c r="A22" s="45"/>
      <c r="B22" s="33"/>
      <c r="C22" s="13" t="s">
        <v>124</v>
      </c>
      <c r="D22" s="10" t="s">
        <v>303</v>
      </c>
      <c r="E22" s="12">
        <v>36.1</v>
      </c>
      <c r="H22" s="27"/>
    </row>
    <row r="23" spans="1:8" ht="12.75">
      <c r="A23" s="45"/>
      <c r="B23" s="34"/>
      <c r="C23" s="13" t="s">
        <v>125</v>
      </c>
      <c r="D23" s="10" t="s">
        <v>303</v>
      </c>
      <c r="E23" s="11" t="s">
        <v>336</v>
      </c>
      <c r="H23" s="27"/>
    </row>
    <row r="24" spans="1:8" ht="12.75">
      <c r="A24" s="45"/>
      <c r="B24" s="47" t="s">
        <v>126</v>
      </c>
      <c r="C24" s="48"/>
      <c r="D24" s="10" t="s">
        <v>303</v>
      </c>
      <c r="E24" s="12">
        <v>49.8</v>
      </c>
      <c r="H24" s="27"/>
    </row>
    <row r="25" spans="1:8" ht="21">
      <c r="A25" s="45"/>
      <c r="B25" s="32" t="s">
        <v>126</v>
      </c>
      <c r="C25" s="13" t="s">
        <v>341</v>
      </c>
      <c r="D25" s="10" t="s">
        <v>303</v>
      </c>
      <c r="E25" s="11">
        <v>18.399999999999999</v>
      </c>
      <c r="H25" s="27"/>
    </row>
    <row r="26" spans="1:8" ht="12.75">
      <c r="A26" s="45"/>
      <c r="B26" s="33"/>
      <c r="C26" s="13" t="s">
        <v>127</v>
      </c>
      <c r="D26" s="10" t="s">
        <v>303</v>
      </c>
      <c r="E26" s="12" t="s">
        <v>336</v>
      </c>
      <c r="H26" s="27"/>
    </row>
    <row r="27" spans="1:8" ht="12.75">
      <c r="A27" s="45"/>
      <c r="B27" s="33"/>
      <c r="C27" s="13" t="s">
        <v>128</v>
      </c>
      <c r="D27" s="10" t="s">
        <v>303</v>
      </c>
      <c r="E27" s="11">
        <v>10.8</v>
      </c>
      <c r="H27" s="27"/>
    </row>
    <row r="28" spans="1:8" ht="21">
      <c r="A28" s="45"/>
      <c r="B28" s="33"/>
      <c r="C28" s="13" t="s">
        <v>340</v>
      </c>
      <c r="D28" s="10" t="s">
        <v>303</v>
      </c>
      <c r="E28" s="12">
        <v>2.8</v>
      </c>
      <c r="H28" s="27"/>
    </row>
    <row r="29" spans="1:8" ht="21">
      <c r="A29" s="45"/>
      <c r="B29" s="33"/>
      <c r="C29" s="13" t="s">
        <v>129</v>
      </c>
      <c r="D29" s="10" t="s">
        <v>303</v>
      </c>
      <c r="E29" s="11">
        <v>4.8</v>
      </c>
      <c r="H29" s="27"/>
    </row>
    <row r="30" spans="1:8" ht="21">
      <c r="A30" s="45"/>
      <c r="B30" s="34"/>
      <c r="C30" s="13" t="s">
        <v>130</v>
      </c>
      <c r="D30" s="10" t="s">
        <v>303</v>
      </c>
      <c r="E30" s="12">
        <v>8.5</v>
      </c>
      <c r="H30" s="27"/>
    </row>
    <row r="31" spans="1:8" ht="12.75">
      <c r="A31" s="45"/>
      <c r="B31" s="47" t="s">
        <v>131</v>
      </c>
      <c r="C31" s="48"/>
      <c r="D31" s="10" t="s">
        <v>303</v>
      </c>
      <c r="E31" s="11">
        <v>23.8</v>
      </c>
      <c r="H31" s="27"/>
    </row>
    <row r="32" spans="1:8" ht="21">
      <c r="A32" s="45"/>
      <c r="B32" s="32" t="s">
        <v>131</v>
      </c>
      <c r="C32" s="13" t="s">
        <v>132</v>
      </c>
      <c r="D32" s="10" t="s">
        <v>303</v>
      </c>
      <c r="E32" s="12">
        <v>7.4</v>
      </c>
      <c r="H32" s="27"/>
    </row>
    <row r="33" spans="1:8" ht="12.75">
      <c r="A33" s="45"/>
      <c r="B33" s="33"/>
      <c r="C33" s="13" t="s">
        <v>133</v>
      </c>
      <c r="D33" s="10" t="s">
        <v>303</v>
      </c>
      <c r="E33" s="11" t="s">
        <v>336</v>
      </c>
      <c r="H33" s="27"/>
    </row>
    <row r="34" spans="1:8" ht="12.75">
      <c r="A34" s="45"/>
      <c r="B34" s="34"/>
      <c r="C34" s="13" t="s">
        <v>134</v>
      </c>
      <c r="D34" s="10" t="s">
        <v>303</v>
      </c>
      <c r="E34" s="12" t="s">
        <v>336</v>
      </c>
      <c r="H34" s="27"/>
    </row>
    <row r="35" spans="1:8" ht="12.75">
      <c r="A35" s="45"/>
      <c r="B35" s="47" t="s">
        <v>135</v>
      </c>
      <c r="C35" s="48"/>
      <c r="D35" s="10" t="s">
        <v>303</v>
      </c>
      <c r="E35" s="11">
        <v>140.1</v>
      </c>
      <c r="H35" s="27"/>
    </row>
    <row r="36" spans="1:8" ht="12.75">
      <c r="A36" s="45"/>
      <c r="B36" s="32" t="s">
        <v>135</v>
      </c>
      <c r="C36" s="13" t="s">
        <v>136</v>
      </c>
      <c r="D36" s="10" t="s">
        <v>303</v>
      </c>
      <c r="E36" s="12">
        <v>49.7</v>
      </c>
      <c r="H36" s="27"/>
    </row>
    <row r="37" spans="1:8" ht="21">
      <c r="A37" s="45"/>
      <c r="B37" s="33"/>
      <c r="C37" s="13" t="s">
        <v>137</v>
      </c>
      <c r="D37" s="10" t="s">
        <v>303</v>
      </c>
      <c r="E37" s="11">
        <v>69.099999999999994</v>
      </c>
      <c r="H37" s="27"/>
    </row>
    <row r="38" spans="1:8" ht="12.75">
      <c r="A38" s="45"/>
      <c r="B38" s="34"/>
      <c r="C38" s="13" t="s">
        <v>138</v>
      </c>
      <c r="D38" s="10" t="s">
        <v>303</v>
      </c>
      <c r="E38" s="12">
        <v>21.2</v>
      </c>
      <c r="H38" s="27"/>
    </row>
    <row r="39" spans="1:8" ht="12.75">
      <c r="A39" s="45"/>
      <c r="B39" s="47" t="s">
        <v>139</v>
      </c>
      <c r="C39" s="48"/>
      <c r="D39" s="10" t="s">
        <v>303</v>
      </c>
      <c r="E39" s="11">
        <v>30.6</v>
      </c>
      <c r="H39" s="27"/>
    </row>
    <row r="40" spans="1:8" ht="12.75">
      <c r="A40" s="45"/>
      <c r="B40" s="32" t="s">
        <v>139</v>
      </c>
      <c r="C40" s="13" t="s">
        <v>140</v>
      </c>
      <c r="D40" s="10" t="s">
        <v>303</v>
      </c>
      <c r="E40" s="12">
        <v>1.4</v>
      </c>
      <c r="H40" s="27"/>
    </row>
    <row r="41" spans="1:8" ht="12.75">
      <c r="A41" s="45"/>
      <c r="B41" s="33"/>
      <c r="C41" s="13" t="s">
        <v>141</v>
      </c>
      <c r="D41" s="10" t="s">
        <v>303</v>
      </c>
      <c r="E41" s="11" t="s">
        <v>336</v>
      </c>
      <c r="H41" s="27"/>
    </row>
    <row r="42" spans="1:8" ht="12.75">
      <c r="A42" s="45"/>
      <c r="B42" s="34"/>
      <c r="C42" s="13" t="s">
        <v>142</v>
      </c>
      <c r="D42" s="10" t="s">
        <v>303</v>
      </c>
      <c r="E42" s="12">
        <v>28.2</v>
      </c>
      <c r="H42" s="27"/>
    </row>
    <row r="43" spans="1:8" ht="12.75">
      <c r="A43" s="45"/>
      <c r="B43" s="47" t="s">
        <v>143</v>
      </c>
      <c r="C43" s="48"/>
      <c r="D43" s="10" t="s">
        <v>303</v>
      </c>
      <c r="E43" s="11">
        <v>100.4</v>
      </c>
      <c r="H43" s="27"/>
    </row>
    <row r="44" spans="1:8" ht="21">
      <c r="A44" s="45"/>
      <c r="B44" s="32" t="s">
        <v>143</v>
      </c>
      <c r="C44" s="13" t="s">
        <v>144</v>
      </c>
      <c r="D44" s="10" t="s">
        <v>303</v>
      </c>
      <c r="E44" s="12">
        <v>14.2</v>
      </c>
      <c r="H44" s="27"/>
    </row>
    <row r="45" spans="1:8" ht="21">
      <c r="A45" s="45"/>
      <c r="B45" s="33"/>
      <c r="C45" s="13" t="s">
        <v>145</v>
      </c>
      <c r="D45" s="10" t="s">
        <v>303</v>
      </c>
      <c r="E45" s="11" t="s">
        <v>336</v>
      </c>
      <c r="H45" s="27"/>
    </row>
    <row r="46" spans="1:8" ht="21">
      <c r="A46" s="45"/>
      <c r="B46" s="33"/>
      <c r="C46" s="13" t="s">
        <v>146</v>
      </c>
      <c r="D46" s="10" t="s">
        <v>303</v>
      </c>
      <c r="E46" s="12">
        <v>19.899999999999999</v>
      </c>
      <c r="H46" s="27"/>
    </row>
    <row r="47" spans="1:8" ht="12.75">
      <c r="A47" s="45"/>
      <c r="B47" s="33"/>
      <c r="C47" s="13" t="s">
        <v>147</v>
      </c>
      <c r="D47" s="10" t="s">
        <v>303</v>
      </c>
      <c r="E47" s="11">
        <v>32.9</v>
      </c>
      <c r="H47" s="27"/>
    </row>
    <row r="48" spans="1:8" ht="12.75">
      <c r="A48" s="45"/>
      <c r="B48" s="33"/>
      <c r="C48" s="13" t="s">
        <v>339</v>
      </c>
      <c r="D48" s="10" t="s">
        <v>303</v>
      </c>
      <c r="E48" s="12">
        <v>10.199999999999999</v>
      </c>
      <c r="H48" s="27"/>
    </row>
    <row r="49" spans="1:8" ht="12.75">
      <c r="A49" s="45"/>
      <c r="B49" s="33"/>
      <c r="C49" s="13" t="s">
        <v>148</v>
      </c>
      <c r="D49" s="10" t="s">
        <v>303</v>
      </c>
      <c r="E49" s="11">
        <v>6.8</v>
      </c>
      <c r="H49" s="27"/>
    </row>
    <row r="50" spans="1:8" ht="12.75">
      <c r="A50" s="45"/>
      <c r="B50" s="33"/>
      <c r="C50" s="13" t="s">
        <v>149</v>
      </c>
      <c r="D50" s="10" t="s">
        <v>303</v>
      </c>
      <c r="E50" s="12" t="s">
        <v>336</v>
      </c>
      <c r="H50" s="27"/>
    </row>
    <row r="51" spans="1:8" ht="21">
      <c r="A51" s="45"/>
      <c r="B51" s="34"/>
      <c r="C51" s="13" t="s">
        <v>150</v>
      </c>
      <c r="D51" s="10" t="s">
        <v>303</v>
      </c>
      <c r="E51" s="11">
        <v>3.2</v>
      </c>
      <c r="H51" s="27"/>
    </row>
    <row r="52" spans="1:8" ht="12.75">
      <c r="A52" s="45"/>
      <c r="B52" s="41" t="s">
        <v>265</v>
      </c>
      <c r="C52" s="43"/>
      <c r="D52" s="10" t="s">
        <v>303</v>
      </c>
      <c r="E52" s="12" t="s">
        <v>336</v>
      </c>
      <c r="H52" s="27"/>
    </row>
    <row r="53" spans="1:8" ht="12.75">
      <c r="A53" s="45"/>
      <c r="B53" s="47" t="s">
        <v>151</v>
      </c>
      <c r="C53" s="48"/>
      <c r="D53" s="10" t="s">
        <v>303</v>
      </c>
      <c r="E53" s="11">
        <v>90.5</v>
      </c>
      <c r="H53" s="27"/>
    </row>
    <row r="54" spans="1:8" ht="12.75">
      <c r="A54" s="45"/>
      <c r="B54" s="32" t="s">
        <v>151</v>
      </c>
      <c r="C54" s="13" t="s">
        <v>152</v>
      </c>
      <c r="D54" s="10" t="s">
        <v>303</v>
      </c>
      <c r="E54" s="12">
        <v>21</v>
      </c>
      <c r="H54" s="27"/>
    </row>
    <row r="55" spans="1:8" ht="12.75">
      <c r="A55" s="45"/>
      <c r="B55" s="33"/>
      <c r="C55" s="13" t="s">
        <v>153</v>
      </c>
      <c r="D55" s="10" t="s">
        <v>303</v>
      </c>
      <c r="E55" s="11" t="s">
        <v>336</v>
      </c>
      <c r="H55" s="27"/>
    </row>
    <row r="56" spans="1:8" ht="12.75">
      <c r="A56" s="45"/>
      <c r="B56" s="33"/>
      <c r="C56" s="13" t="s">
        <v>338</v>
      </c>
      <c r="D56" s="10" t="s">
        <v>303</v>
      </c>
      <c r="E56" s="12">
        <v>14.5</v>
      </c>
      <c r="H56" s="27"/>
    </row>
    <row r="57" spans="1:8" ht="12.75">
      <c r="A57" s="45"/>
      <c r="B57" s="33"/>
      <c r="C57" s="13" t="s">
        <v>154</v>
      </c>
      <c r="D57" s="10" t="s">
        <v>303</v>
      </c>
      <c r="E57" s="11">
        <v>41.7</v>
      </c>
      <c r="H57" s="27"/>
    </row>
    <row r="58" spans="1:8" ht="12.75">
      <c r="A58" s="45"/>
      <c r="B58" s="33"/>
      <c r="C58" s="13" t="s">
        <v>155</v>
      </c>
      <c r="D58" s="10" t="s">
        <v>303</v>
      </c>
      <c r="E58" s="12">
        <v>5.2</v>
      </c>
      <c r="H58" s="27"/>
    </row>
    <row r="59" spans="1:8" ht="12.75">
      <c r="A59" s="45"/>
      <c r="B59" s="34"/>
      <c r="C59" s="13" t="s">
        <v>156</v>
      </c>
      <c r="D59" s="10" t="s">
        <v>303</v>
      </c>
      <c r="E59" s="11" t="s">
        <v>336</v>
      </c>
      <c r="H59" s="27"/>
    </row>
    <row r="60" spans="1:8" ht="12.75">
      <c r="A60" s="45"/>
      <c r="B60" s="47" t="s">
        <v>157</v>
      </c>
      <c r="C60" s="48"/>
      <c r="D60" s="10" t="s">
        <v>303</v>
      </c>
      <c r="E60" s="12">
        <v>93.1</v>
      </c>
      <c r="H60" s="27"/>
    </row>
    <row r="61" spans="1:8" ht="12.75">
      <c r="A61" s="45"/>
      <c r="B61" s="32" t="s">
        <v>157</v>
      </c>
      <c r="C61" s="13" t="s">
        <v>158</v>
      </c>
      <c r="D61" s="10" t="s">
        <v>303</v>
      </c>
      <c r="E61" s="11">
        <v>70.5</v>
      </c>
      <c r="H61" s="27"/>
    </row>
    <row r="62" spans="1:8" ht="12.75">
      <c r="A62" s="45"/>
      <c r="B62" s="33"/>
      <c r="C62" s="13" t="s">
        <v>159</v>
      </c>
      <c r="D62" s="10" t="s">
        <v>303</v>
      </c>
      <c r="E62" s="12">
        <v>10.9</v>
      </c>
      <c r="H62" s="27"/>
    </row>
    <row r="63" spans="1:8" ht="21">
      <c r="A63" s="45"/>
      <c r="B63" s="33"/>
      <c r="C63" s="13" t="s">
        <v>160</v>
      </c>
      <c r="D63" s="10" t="s">
        <v>303</v>
      </c>
      <c r="E63" s="11">
        <v>3.3</v>
      </c>
      <c r="H63" s="27"/>
    </row>
    <row r="64" spans="1:8" ht="12.75">
      <c r="A64" s="45"/>
      <c r="B64" s="33"/>
      <c r="C64" s="13" t="s">
        <v>161</v>
      </c>
      <c r="D64" s="10" t="s">
        <v>303</v>
      </c>
      <c r="E64" s="12" t="s">
        <v>336</v>
      </c>
      <c r="H64" s="27"/>
    </row>
    <row r="65" spans="1:9" ht="21">
      <c r="A65" s="45"/>
      <c r="B65" s="34"/>
      <c r="C65" s="13" t="s">
        <v>162</v>
      </c>
      <c r="D65" s="10" t="s">
        <v>303</v>
      </c>
      <c r="E65" s="11">
        <v>7.5</v>
      </c>
    </row>
    <row r="66" spans="1:9" ht="12.75">
      <c r="A66" s="46"/>
      <c r="B66" s="41" t="s">
        <v>337</v>
      </c>
      <c r="C66" s="43"/>
      <c r="D66" s="10" t="s">
        <v>303</v>
      </c>
      <c r="E66" s="12" t="s">
        <v>336</v>
      </c>
    </row>
    <row r="70" spans="1:9" s="14" customFormat="1">
      <c r="A70" s="14" t="s">
        <v>298</v>
      </c>
      <c r="H70" s="29"/>
    </row>
    <row r="72" spans="1:9">
      <c r="A72" s="14" t="s">
        <v>310</v>
      </c>
      <c r="B72" s="14" t="s">
        <v>311</v>
      </c>
      <c r="C72" s="14" t="s">
        <v>312</v>
      </c>
      <c r="D72" s="14" t="s">
        <v>313</v>
      </c>
    </row>
    <row r="74" spans="1:9" s="14" customFormat="1">
      <c r="A74" s="14" t="s">
        <v>108</v>
      </c>
      <c r="E74" s="14" t="s">
        <v>332</v>
      </c>
      <c r="F74" s="14" t="s">
        <v>331</v>
      </c>
      <c r="G74" s="14" t="s">
        <v>333</v>
      </c>
      <c r="H74" s="29" t="s">
        <v>309</v>
      </c>
      <c r="I74" s="14" t="s">
        <v>314</v>
      </c>
    </row>
    <row r="75" spans="1:9" s="14" customFormat="1">
      <c r="B75" s="14" t="s">
        <v>109</v>
      </c>
      <c r="E75" s="14">
        <f>E5</f>
        <v>18.600000000000001</v>
      </c>
      <c r="F75" s="14">
        <f>E75*(365.25/7)</f>
        <v>970.52142857142871</v>
      </c>
      <c r="G75" s="14">
        <v>0.99999999999999989</v>
      </c>
      <c r="H75" s="29"/>
      <c r="I75" s="14">
        <f>SUM(I77,I76)</f>
        <v>0.19017575930953967</v>
      </c>
    </row>
    <row r="76" spans="1:9">
      <c r="C76" s="14" t="s">
        <v>163</v>
      </c>
      <c r="D76" s="14"/>
      <c r="E76" s="9">
        <f>E75*G76</f>
        <v>7.7</v>
      </c>
      <c r="F76" s="9">
        <f>E76*(365.25/7)</f>
        <v>401.77500000000003</v>
      </c>
      <c r="G76" s="9">
        <v>0.41397849462365588</v>
      </c>
      <c r="I76" s="9">
        <f>F76*AVERAGE(H78:H79)</f>
        <v>7.8728674552873967E-2</v>
      </c>
    </row>
    <row r="77" spans="1:9">
      <c r="C77" s="14" t="s">
        <v>164</v>
      </c>
      <c r="D77" s="14"/>
      <c r="E77" s="9">
        <f>G77*E75</f>
        <v>10.899999999999999</v>
      </c>
      <c r="F77" s="9">
        <f>E77*(365.25/7)</f>
        <v>568.74642857142851</v>
      </c>
      <c r="G77" s="9">
        <v>0.58602150537634401</v>
      </c>
      <c r="I77" s="9">
        <f>F77*AVERAGE(H78:H79)</f>
        <v>0.11144708475666572</v>
      </c>
    </row>
    <row r="78" spans="1:9">
      <c r="C78" s="14"/>
      <c r="D78" s="6" t="s">
        <v>16</v>
      </c>
      <c r="H78" s="28">
        <f>B466</f>
        <v>1.8436804730104599E-4</v>
      </c>
    </row>
    <row r="79" spans="1:9">
      <c r="C79" s="14"/>
      <c r="D79" s="9" t="s">
        <v>2</v>
      </c>
      <c r="F79" s="14"/>
      <c r="H79" s="28">
        <f>B452</f>
        <v>2.0753625014341401E-4</v>
      </c>
    </row>
    <row r="80" spans="1:9" s="14" customFormat="1">
      <c r="B80" s="14" t="s">
        <v>165</v>
      </c>
      <c r="E80" s="14">
        <f>E6</f>
        <v>23.5</v>
      </c>
      <c r="F80" s="14">
        <f>E80*(365.25/7)</f>
        <v>1226.1964285714287</v>
      </c>
      <c r="G80" s="14">
        <v>1</v>
      </c>
      <c r="H80" s="29"/>
      <c r="I80" s="14">
        <f>SUM(I81,I84)</f>
        <v>0.32870849673531072</v>
      </c>
    </row>
    <row r="81" spans="1:9">
      <c r="A81" s="9"/>
      <c r="C81" s="14" t="s">
        <v>166</v>
      </c>
      <c r="D81" s="14"/>
      <c r="E81" s="9">
        <f>G81*E80</f>
        <v>20.100000000000001</v>
      </c>
      <c r="F81" s="9">
        <f>E81*(365.25/7)</f>
        <v>1048.7892857142858</v>
      </c>
      <c r="G81" s="9">
        <v>0.85531914893617023</v>
      </c>
      <c r="I81" s="9">
        <f>F81*AVERAGE(H82:H83)</f>
        <v>0.24736493187208047</v>
      </c>
    </row>
    <row r="82" spans="1:9">
      <c r="A82" s="9"/>
      <c r="C82" s="14"/>
      <c r="D82" s="6" t="s">
        <v>5</v>
      </c>
      <c r="H82" s="28">
        <f>B455</f>
        <v>2.9047921153145501E-4</v>
      </c>
    </row>
    <row r="83" spans="1:9">
      <c r="A83" s="9"/>
      <c r="C83" s="14"/>
      <c r="D83" s="1" t="s">
        <v>3</v>
      </c>
      <c r="F83" s="14"/>
      <c r="H83" s="28">
        <f>B453</f>
        <v>1.8123600379630399E-4</v>
      </c>
    </row>
    <row r="84" spans="1:9">
      <c r="A84" s="9"/>
      <c r="C84" s="14" t="s">
        <v>167</v>
      </c>
      <c r="D84" s="14"/>
      <c r="E84" s="9">
        <f>G84*E80</f>
        <v>3.3999999999999995</v>
      </c>
      <c r="F84" s="9">
        <f>E84*(365.25/7)</f>
        <v>177.40714285714284</v>
      </c>
      <c r="G84" s="9">
        <v>0.14468085106382977</v>
      </c>
      <c r="I84" s="9">
        <f>F84*AVERAGE(H85:H86)</f>
        <v>8.1343564863230244E-2</v>
      </c>
    </row>
    <row r="85" spans="1:9">
      <c r="A85" s="9"/>
      <c r="C85" s="14"/>
      <c r="D85" s="1" t="s">
        <v>7</v>
      </c>
      <c r="F85" s="14"/>
      <c r="H85" s="28">
        <f>B457</f>
        <v>5.8372345228633899E-4</v>
      </c>
    </row>
    <row r="86" spans="1:9">
      <c r="A86" s="9"/>
      <c r="C86" s="14"/>
      <c r="D86" s="1" t="s">
        <v>14</v>
      </c>
      <c r="F86" s="14"/>
      <c r="H86" s="28">
        <f>B464</f>
        <v>3.3330348984453301E-4</v>
      </c>
    </row>
    <row r="87" spans="1:9">
      <c r="A87" s="9"/>
      <c r="C87" s="14"/>
      <c r="D87" s="1"/>
      <c r="F87" s="14"/>
    </row>
    <row r="88" spans="1:9" s="14" customFormat="1">
      <c r="B88" s="14" t="s">
        <v>110</v>
      </c>
      <c r="E88" s="14">
        <f>E7</f>
        <v>74.099999999999994</v>
      </c>
      <c r="F88" s="14">
        <f>E88*(365.25/7)</f>
        <v>3866.4321428571429</v>
      </c>
      <c r="G88" s="14">
        <v>1</v>
      </c>
      <c r="H88" s="29"/>
      <c r="I88" s="14">
        <f>SUM(I89,I91,I94,I96,I98,I100)</f>
        <v>0.73433781178966084</v>
      </c>
    </row>
    <row r="89" spans="1:9">
      <c r="A89" s="9"/>
      <c r="C89" s="14" t="s">
        <v>168</v>
      </c>
      <c r="D89" s="14"/>
      <c r="E89" s="9">
        <f>G89*E88</f>
        <v>17</v>
      </c>
      <c r="F89" s="9">
        <f>E89*(365.25/7)</f>
        <v>887.03571428571433</v>
      </c>
      <c r="G89" s="9">
        <v>0.22941970310391366</v>
      </c>
      <c r="I89" s="9">
        <f>F89*H90</f>
        <v>0.1635410425291457</v>
      </c>
    </row>
    <row r="90" spans="1:9">
      <c r="A90" s="9"/>
      <c r="C90" s="14"/>
      <c r="D90" s="9" t="s">
        <v>16</v>
      </c>
      <c r="F90" s="14"/>
      <c r="H90" s="28">
        <f>B466</f>
        <v>1.8436804730104599E-4</v>
      </c>
    </row>
    <row r="91" spans="1:9">
      <c r="A91" s="9"/>
      <c r="C91" s="14" t="s">
        <v>169</v>
      </c>
      <c r="E91" s="15">
        <f>G91*E88</f>
        <v>11.7</v>
      </c>
      <c r="F91" s="9">
        <f>E91*(365.25/7)</f>
        <v>610.48928571428576</v>
      </c>
      <c r="G91" s="9">
        <v>0.15789473684210525</v>
      </c>
      <c r="I91" s="9">
        <f>F91*AVERAGE(H92:H93)</f>
        <v>0.13404598509444379</v>
      </c>
    </row>
    <row r="92" spans="1:9">
      <c r="A92" s="9"/>
      <c r="C92" s="14"/>
      <c r="D92" s="6" t="s">
        <v>5</v>
      </c>
      <c r="E92" s="15"/>
      <c r="H92" s="28">
        <f>B455</f>
        <v>2.9047921153145501E-4</v>
      </c>
    </row>
    <row r="93" spans="1:9">
      <c r="A93" s="9"/>
      <c r="C93" s="14"/>
      <c r="D93" s="9" t="s">
        <v>4</v>
      </c>
      <c r="F93" s="14"/>
      <c r="H93" s="28">
        <f>B454</f>
        <v>1.4866358173675799E-4</v>
      </c>
    </row>
    <row r="94" spans="1:9">
      <c r="A94" s="9"/>
      <c r="C94" s="14" t="s">
        <v>170</v>
      </c>
      <c r="E94" s="9">
        <f>G94*E88</f>
        <v>2.2000000000000002</v>
      </c>
      <c r="F94" s="9">
        <f>E94*(365.25/7)</f>
        <v>114.79285714285716</v>
      </c>
      <c r="G94" s="9">
        <v>2.9689608636977064E-2</v>
      </c>
      <c r="I94" s="9">
        <f>F94*H95</f>
        <v>2.1164134915536505E-2</v>
      </c>
    </row>
    <row r="95" spans="1:9">
      <c r="A95" s="9"/>
      <c r="C95" s="14"/>
      <c r="D95" s="16" t="s">
        <v>16</v>
      </c>
      <c r="F95" s="14"/>
      <c r="H95" s="28">
        <f>B466</f>
        <v>1.8436804730104599E-4</v>
      </c>
    </row>
    <row r="96" spans="1:9">
      <c r="A96" s="9"/>
      <c r="C96" s="14" t="s">
        <v>171</v>
      </c>
      <c r="E96" s="15">
        <f>G96*E88</f>
        <v>3.7999999999999994</v>
      </c>
      <c r="F96" s="9">
        <f>E96*(365.25/7)</f>
        <v>198.27857142857141</v>
      </c>
      <c r="G96" s="9">
        <v>5.128205128205128E-2</v>
      </c>
      <c r="I96" s="9">
        <f>F96*H97</f>
        <v>3.6556233035926679E-2</v>
      </c>
    </row>
    <row r="97" spans="1:9">
      <c r="A97" s="9"/>
      <c r="C97" s="14"/>
      <c r="D97" s="16" t="s">
        <v>16</v>
      </c>
      <c r="H97" s="28">
        <f>B466</f>
        <v>1.8436804730104599E-4</v>
      </c>
    </row>
    <row r="98" spans="1:9">
      <c r="A98" s="9"/>
      <c r="C98" s="14" t="s">
        <v>172</v>
      </c>
      <c r="D98" s="14"/>
      <c r="E98" s="9">
        <f>G98*E88</f>
        <v>9.5</v>
      </c>
      <c r="F98" s="9">
        <f>E98*(365.25/7)</f>
        <v>495.69642857142861</v>
      </c>
      <c r="G98" s="9">
        <v>0.12820512820512822</v>
      </c>
      <c r="I98" s="9">
        <f>F98*H99</f>
        <v>9.1390582589816721E-2</v>
      </c>
    </row>
    <row r="99" spans="1:9">
      <c r="A99" s="9"/>
      <c r="C99" s="14"/>
      <c r="D99" s="16" t="s">
        <v>16</v>
      </c>
      <c r="H99" s="28">
        <f>B466</f>
        <v>1.8436804730104599E-4</v>
      </c>
    </row>
    <row r="100" spans="1:9">
      <c r="A100" s="9"/>
      <c r="C100" s="14" t="s">
        <v>173</v>
      </c>
      <c r="D100" s="14"/>
      <c r="E100" s="9">
        <f>G100*E88</f>
        <v>29.9</v>
      </c>
      <c r="F100" s="9">
        <f>E100*(365.25/7)</f>
        <v>1560.1392857142857</v>
      </c>
      <c r="G100" s="9">
        <v>0.40350877192982459</v>
      </c>
      <c r="I100" s="9">
        <f>F100*H101</f>
        <v>0.28763983362479156</v>
      </c>
    </row>
    <row r="101" spans="1:9">
      <c r="A101" s="9"/>
      <c r="C101" s="14"/>
      <c r="D101" s="16" t="s">
        <v>16</v>
      </c>
      <c r="F101" s="14"/>
      <c r="H101" s="28">
        <f>B466</f>
        <v>1.8436804730104599E-4</v>
      </c>
    </row>
    <row r="102" spans="1:9">
      <c r="A102" s="9"/>
      <c r="C102" s="14"/>
      <c r="D102" s="16"/>
      <c r="F102" s="14"/>
    </row>
    <row r="103" spans="1:9" s="14" customFormat="1">
      <c r="B103" s="14" t="s">
        <v>111</v>
      </c>
      <c r="E103" s="14">
        <f>E8</f>
        <v>8.4</v>
      </c>
      <c r="F103" s="14">
        <f>E103*(365.25/7)</f>
        <v>438.3</v>
      </c>
      <c r="G103" s="14">
        <v>1</v>
      </c>
      <c r="H103" s="29"/>
      <c r="I103" s="14">
        <f>SUM(I104:I105)</f>
        <v>7.0549280361377836E-2</v>
      </c>
    </row>
    <row r="104" spans="1:9">
      <c r="A104" s="9"/>
      <c r="C104" s="14" t="s">
        <v>174</v>
      </c>
      <c r="D104" s="14"/>
      <c r="E104" s="9">
        <f>G104*E103</f>
        <v>2.4</v>
      </c>
      <c r="F104" s="9">
        <f>E104*(365.25/7)</f>
        <v>125.22857142857143</v>
      </c>
      <c r="G104" s="9">
        <v>0.2857142857142857</v>
      </c>
      <c r="I104" s="9">
        <f>F104*AVERAGE(H106:H106)</f>
        <v>2.0156937246107953E-2</v>
      </c>
    </row>
    <row r="105" spans="1:9">
      <c r="A105" s="9"/>
      <c r="C105" s="14" t="s">
        <v>175</v>
      </c>
      <c r="D105" s="14"/>
      <c r="E105" s="9">
        <f>G105*E103</f>
        <v>6</v>
      </c>
      <c r="F105" s="9">
        <f>E105*(365.25/7)</f>
        <v>313.07142857142856</v>
      </c>
      <c r="G105" s="9">
        <v>0.7142857142857143</v>
      </c>
      <c r="I105" s="9">
        <f>F105*AVERAGE(H106:H106)</f>
        <v>5.0392343115269883E-2</v>
      </c>
    </row>
    <row r="106" spans="1:9">
      <c r="A106" s="9"/>
      <c r="C106" s="14"/>
      <c r="D106" s="2" t="s">
        <v>17</v>
      </c>
      <c r="E106" s="2"/>
      <c r="F106" s="14"/>
      <c r="G106" s="2"/>
      <c r="H106" s="28">
        <f>B467</f>
        <v>1.6096116897416801E-4</v>
      </c>
    </row>
    <row r="107" spans="1:9">
      <c r="A107" s="9"/>
      <c r="C107" s="14"/>
      <c r="D107" s="2"/>
      <c r="E107" s="2"/>
      <c r="F107" s="14"/>
      <c r="G107" s="2"/>
    </row>
    <row r="108" spans="1:9" s="14" customFormat="1">
      <c r="B108" s="14" t="s">
        <v>112</v>
      </c>
      <c r="E108" s="14">
        <f>E9</f>
        <v>38.200000000000003</v>
      </c>
      <c r="F108" s="14">
        <f>E108*(365.25/7)</f>
        <v>1993.2214285714288</v>
      </c>
      <c r="G108" s="14">
        <v>0.9973821989528795</v>
      </c>
      <c r="H108" s="29"/>
      <c r="I108" s="14">
        <f>F108*H112</f>
        <v>0.17451357058998182</v>
      </c>
    </row>
    <row r="109" spans="1:9">
      <c r="C109" s="14" t="s">
        <v>176</v>
      </c>
      <c r="D109" s="14"/>
      <c r="E109" s="9">
        <f>G109*E108</f>
        <v>16.899999999999999</v>
      </c>
      <c r="F109" s="9">
        <f>E109*(365.25/7)</f>
        <v>881.81785714285706</v>
      </c>
      <c r="G109" s="9">
        <v>0.44240837696335072</v>
      </c>
    </row>
    <row r="110" spans="1:9">
      <c r="C110" s="14" t="s">
        <v>177</v>
      </c>
      <c r="D110" s="14"/>
      <c r="E110" s="9">
        <f>G110*E108</f>
        <v>21.2</v>
      </c>
      <c r="F110" s="9">
        <f>E110*(365.25/7)</f>
        <v>1106.1857142857143</v>
      </c>
      <c r="G110" s="9">
        <v>0.55497382198952872</v>
      </c>
    </row>
    <row r="111" spans="1:9">
      <c r="C111" s="14" t="s">
        <v>178</v>
      </c>
      <c r="D111" s="14">
        <f>F108-SUM(F109:F110)</f>
        <v>5.2178571428573832</v>
      </c>
      <c r="E111" s="9" t="s">
        <v>299</v>
      </c>
      <c r="F111" s="14" t="e">
        <f>E111*(365.25/7)</f>
        <v>#VALUE!</v>
      </c>
      <c r="G111" s="9">
        <v>2.6178010471205049E-3</v>
      </c>
    </row>
    <row r="112" spans="1:9">
      <c r="C112" s="14"/>
      <c r="D112" s="6" t="s">
        <v>60</v>
      </c>
      <c r="F112" s="14"/>
      <c r="H112" s="28">
        <f>B510</f>
        <v>8.75535292208143E-5</v>
      </c>
    </row>
    <row r="113" spans="1:9">
      <c r="C113" s="14"/>
      <c r="D113" s="6"/>
      <c r="F113" s="14"/>
    </row>
    <row r="114" spans="1:9">
      <c r="C114" s="14"/>
      <c r="D114" s="6"/>
      <c r="F114" s="14"/>
    </row>
    <row r="115" spans="1:9">
      <c r="C115" s="14"/>
      <c r="D115" s="6"/>
      <c r="F115" s="14"/>
    </row>
    <row r="116" spans="1:9">
      <c r="C116" s="14"/>
      <c r="D116" s="6"/>
      <c r="F116" s="14"/>
    </row>
    <row r="117" spans="1:9">
      <c r="C117" s="14"/>
      <c r="D117" s="6"/>
      <c r="F117" s="14"/>
    </row>
    <row r="118" spans="1:9">
      <c r="C118" s="14"/>
      <c r="D118" s="6"/>
      <c r="F118" s="14"/>
    </row>
    <row r="119" spans="1:9">
      <c r="C119" s="14"/>
      <c r="D119" s="6"/>
      <c r="F119" s="14"/>
    </row>
    <row r="120" spans="1:9">
      <c r="C120" s="14"/>
      <c r="D120" s="6"/>
      <c r="F120" s="14"/>
    </row>
    <row r="121" spans="1:9">
      <c r="C121" s="14"/>
      <c r="D121" s="6"/>
      <c r="F121" s="14"/>
    </row>
    <row r="122" spans="1:9" s="17" customFormat="1">
      <c r="A122" s="17" t="s">
        <v>179</v>
      </c>
      <c r="E122" s="17">
        <f>E4</f>
        <v>162.80000000000001</v>
      </c>
      <c r="F122" s="17">
        <f>E122*(365.25/7)</f>
        <v>8494.6714285714297</v>
      </c>
      <c r="H122" s="30"/>
      <c r="I122" s="17">
        <f>SUM(I108,I103,I88,I80,I75)</f>
        <v>1.4982849187858709</v>
      </c>
    </row>
    <row r="123" spans="1:9">
      <c r="F123" s="14"/>
    </row>
    <row r="124" spans="1:9" s="14" customFormat="1">
      <c r="A124" s="14" t="s">
        <v>180</v>
      </c>
      <c r="H124" s="29"/>
    </row>
    <row r="125" spans="1:9" s="14" customFormat="1">
      <c r="B125" s="14" t="s">
        <v>113</v>
      </c>
      <c r="E125" s="14">
        <f>E11</f>
        <v>19.5</v>
      </c>
      <c r="F125" s="14">
        <f t="shared" ref="F125:F133" si="0">E125*(365.25/7)</f>
        <v>1017.4821428571429</v>
      </c>
      <c r="G125" s="14">
        <v>1</v>
      </c>
      <c r="H125" s="29"/>
    </row>
    <row r="126" spans="1:9">
      <c r="C126" s="14" t="s">
        <v>181</v>
      </c>
      <c r="D126" s="14"/>
      <c r="E126" s="9">
        <f>G126*E125</f>
        <v>6.5</v>
      </c>
      <c r="F126" s="9">
        <f t="shared" si="0"/>
        <v>339.16071428571428</v>
      </c>
      <c r="G126" s="9">
        <v>0.33333333333333331</v>
      </c>
    </row>
    <row r="127" spans="1:9">
      <c r="C127" s="14" t="s">
        <v>182</v>
      </c>
      <c r="D127" s="14"/>
      <c r="E127" s="9">
        <f>G127*E125</f>
        <v>8.1</v>
      </c>
      <c r="F127" s="9">
        <f t="shared" si="0"/>
        <v>422.64642857142854</v>
      </c>
      <c r="G127" s="9">
        <v>0.41538461538461535</v>
      </c>
    </row>
    <row r="128" spans="1:9">
      <c r="C128" s="14" t="s">
        <v>183</v>
      </c>
      <c r="D128" s="14"/>
      <c r="E128" s="9">
        <f>G128*E125</f>
        <v>2</v>
      </c>
      <c r="F128" s="9">
        <f t="shared" si="0"/>
        <v>104.35714285714286</v>
      </c>
      <c r="G128" s="9">
        <v>0.10256410256410256</v>
      </c>
    </row>
    <row r="129" spans="1:9">
      <c r="C129" s="14" t="s">
        <v>184</v>
      </c>
      <c r="D129" s="14"/>
      <c r="E129" s="9">
        <f>G129*E125</f>
        <v>2.9</v>
      </c>
      <c r="F129" s="9">
        <f t="shared" si="0"/>
        <v>151.31785714285715</v>
      </c>
      <c r="G129" s="9">
        <v>0.14871794871794872</v>
      </c>
    </row>
    <row r="130" spans="1:9" s="14" customFormat="1">
      <c r="B130" s="14" t="s">
        <v>114</v>
      </c>
      <c r="E130" s="14">
        <f>E12</f>
        <v>7.7</v>
      </c>
      <c r="F130" s="9">
        <f t="shared" si="0"/>
        <v>401.77500000000003</v>
      </c>
      <c r="G130" s="14">
        <v>1</v>
      </c>
      <c r="H130" s="29"/>
    </row>
    <row r="131" spans="1:9">
      <c r="C131" s="14" t="s">
        <v>114</v>
      </c>
      <c r="D131" s="14"/>
      <c r="E131" s="9">
        <f>G131*E130</f>
        <v>7.7</v>
      </c>
      <c r="F131" s="9">
        <f t="shared" si="0"/>
        <v>401.77500000000003</v>
      </c>
      <c r="G131" s="9">
        <v>1</v>
      </c>
    </row>
    <row r="132" spans="1:9" s="14" customFormat="1">
      <c r="B132" s="14" t="s">
        <v>115</v>
      </c>
      <c r="E132" s="14" t="s">
        <v>299</v>
      </c>
      <c r="F132" s="9" t="e">
        <f t="shared" si="0"/>
        <v>#VALUE!</v>
      </c>
      <c r="G132" s="14">
        <v>1</v>
      </c>
      <c r="H132" s="29"/>
    </row>
    <row r="133" spans="1:9">
      <c r="C133" s="14" t="s">
        <v>115</v>
      </c>
      <c r="D133" s="14"/>
      <c r="E133" s="9" t="s">
        <v>299</v>
      </c>
      <c r="F133" s="9" t="e">
        <f t="shared" si="0"/>
        <v>#VALUE!</v>
      </c>
      <c r="G133" s="9">
        <v>1</v>
      </c>
    </row>
    <row r="134" spans="1:9">
      <c r="C134" s="14"/>
      <c r="D134" s="2" t="s">
        <v>17</v>
      </c>
      <c r="E134" s="2"/>
      <c r="F134" s="14"/>
      <c r="G134" s="2"/>
      <c r="H134" s="28">
        <f>B467</f>
        <v>1.6096116897416801E-4</v>
      </c>
    </row>
    <row r="135" spans="1:9" s="17" customFormat="1">
      <c r="A135" s="17" t="s">
        <v>185</v>
      </c>
      <c r="E135" s="17">
        <f>E10</f>
        <v>27.3</v>
      </c>
      <c r="F135" s="17">
        <f>E135*(365.25/7)</f>
        <v>1424.4750000000001</v>
      </c>
      <c r="H135" s="30"/>
      <c r="I135" s="17">
        <f>F135*H134</f>
        <v>0.229285161174478</v>
      </c>
    </row>
    <row r="136" spans="1:9">
      <c r="C136" s="14"/>
      <c r="D136" s="14"/>
      <c r="F136" s="14"/>
    </row>
    <row r="137" spans="1:9" s="14" customFormat="1">
      <c r="A137" s="14" t="s">
        <v>116</v>
      </c>
      <c r="H137" s="29"/>
    </row>
    <row r="138" spans="1:9" s="14" customFormat="1">
      <c r="B138" s="14" t="s">
        <v>117</v>
      </c>
      <c r="E138" s="14">
        <f>E15</f>
        <v>27.6</v>
      </c>
      <c r="F138" s="14">
        <f t="shared" ref="F138:F151" si="1">E138*(365.25/7)</f>
        <v>1440.1285714285716</v>
      </c>
      <c r="G138" s="14">
        <v>1.0036231884057971</v>
      </c>
      <c r="H138" s="29"/>
    </row>
    <row r="139" spans="1:9">
      <c r="C139" s="14" t="s">
        <v>186</v>
      </c>
      <c r="D139" s="14"/>
      <c r="E139" s="9">
        <f>G139*E138</f>
        <v>7.9</v>
      </c>
      <c r="F139" s="9">
        <f t="shared" si="1"/>
        <v>412.21071428571435</v>
      </c>
      <c r="G139" s="9">
        <v>0.28623188405797101</v>
      </c>
    </row>
    <row r="140" spans="1:9">
      <c r="C140" s="14" t="s">
        <v>187</v>
      </c>
      <c r="D140" s="14"/>
      <c r="E140" s="9">
        <f>G140*E138</f>
        <v>4.4000000000000004</v>
      </c>
      <c r="F140" s="9">
        <f t="shared" si="1"/>
        <v>229.58571428571432</v>
      </c>
      <c r="G140" s="9">
        <v>0.15942028985507248</v>
      </c>
    </row>
    <row r="141" spans="1:9">
      <c r="C141" s="14" t="s">
        <v>188</v>
      </c>
      <c r="D141" s="14"/>
      <c r="E141" s="9">
        <f>G141*E138</f>
        <v>10.3</v>
      </c>
      <c r="F141" s="9">
        <f t="shared" si="1"/>
        <v>537.4392857142858</v>
      </c>
      <c r="G141" s="9">
        <v>0.37318840579710144</v>
      </c>
    </row>
    <row r="142" spans="1:9">
      <c r="C142" s="14" t="s">
        <v>189</v>
      </c>
      <c r="D142" s="14"/>
      <c r="E142" s="9">
        <f>G142*E138</f>
        <v>2.6</v>
      </c>
      <c r="F142" s="9">
        <f t="shared" si="1"/>
        <v>135.66428571428571</v>
      </c>
      <c r="G142" s="9">
        <v>9.420289855072464E-2</v>
      </c>
    </row>
    <row r="143" spans="1:9">
      <c r="C143" s="14" t="s">
        <v>190</v>
      </c>
      <c r="D143" s="14"/>
      <c r="E143" s="9">
        <f>G143*E138</f>
        <v>0.8</v>
      </c>
      <c r="F143" s="9">
        <f t="shared" si="1"/>
        <v>41.742857142857147</v>
      </c>
      <c r="G143" s="9">
        <v>2.8985507246376812E-2</v>
      </c>
    </row>
    <row r="144" spans="1:9">
      <c r="C144" s="14" t="s">
        <v>191</v>
      </c>
      <c r="D144" s="14"/>
      <c r="E144" s="9">
        <f>G144*E138</f>
        <v>0.7</v>
      </c>
      <c r="F144" s="9">
        <f t="shared" si="1"/>
        <v>36.524999999999999</v>
      </c>
      <c r="G144" s="9">
        <v>2.5362318840579708E-2</v>
      </c>
    </row>
    <row r="145" spans="1:9">
      <c r="C145" s="14" t="s">
        <v>192</v>
      </c>
      <c r="D145" s="14"/>
      <c r="E145" s="9">
        <f>G145*E138</f>
        <v>1</v>
      </c>
      <c r="F145" s="9">
        <f t="shared" si="1"/>
        <v>52.178571428571431</v>
      </c>
      <c r="G145" s="9">
        <v>3.6231884057971016E-2</v>
      </c>
    </row>
    <row r="146" spans="1:9" s="14" customFormat="1">
      <c r="B146" s="14" t="s">
        <v>118</v>
      </c>
      <c r="E146" s="14">
        <f>E16</f>
        <v>6.2</v>
      </c>
      <c r="F146" s="14">
        <f t="shared" si="1"/>
        <v>323.50714285714287</v>
      </c>
      <c r="G146" s="14">
        <v>1</v>
      </c>
      <c r="H146" s="29"/>
    </row>
    <row r="147" spans="1:9">
      <c r="C147" s="14" t="s">
        <v>193</v>
      </c>
      <c r="D147" s="14"/>
      <c r="E147" s="9">
        <f>G147*E146</f>
        <v>2.6</v>
      </c>
      <c r="F147" s="9">
        <f t="shared" si="1"/>
        <v>135.66428571428571</v>
      </c>
      <c r="G147" s="9">
        <v>0.41935483870967744</v>
      </c>
    </row>
    <row r="148" spans="1:9">
      <c r="C148" s="14" t="s">
        <v>194</v>
      </c>
      <c r="D148" s="14"/>
      <c r="E148" s="9">
        <f>G148*E146</f>
        <v>0.7</v>
      </c>
      <c r="F148" s="9">
        <f t="shared" si="1"/>
        <v>36.524999999999999</v>
      </c>
      <c r="G148" s="9">
        <v>0.1129032258064516</v>
      </c>
    </row>
    <row r="149" spans="1:9">
      <c r="C149" s="14" t="s">
        <v>195</v>
      </c>
      <c r="D149" s="14"/>
      <c r="E149" s="9">
        <f>G149*E146</f>
        <v>2.2000000000000002</v>
      </c>
      <c r="F149" s="9">
        <f t="shared" si="1"/>
        <v>114.79285714285716</v>
      </c>
      <c r="G149" s="9">
        <v>0.35483870967741937</v>
      </c>
    </row>
    <row r="150" spans="1:9">
      <c r="C150" s="14" t="s">
        <v>196</v>
      </c>
      <c r="D150" s="14"/>
      <c r="E150" s="9">
        <f>G150*E146</f>
        <v>0.5</v>
      </c>
      <c r="F150" s="9">
        <f t="shared" si="1"/>
        <v>26.089285714285715</v>
      </c>
      <c r="G150" s="9">
        <v>8.0645161290322578E-2</v>
      </c>
    </row>
    <row r="151" spans="1:9">
      <c r="C151" s="14" t="s">
        <v>197</v>
      </c>
      <c r="D151" s="14"/>
      <c r="E151" s="9">
        <f>G151*E146</f>
        <v>0.2</v>
      </c>
      <c r="F151" s="9">
        <f t="shared" si="1"/>
        <v>10.435714285714287</v>
      </c>
      <c r="G151" s="9">
        <v>3.2258064516129031E-2</v>
      </c>
    </row>
    <row r="152" spans="1:9">
      <c r="C152" s="14"/>
      <c r="D152" s="6" t="s">
        <v>18</v>
      </c>
      <c r="H152" s="28">
        <f>B468</f>
        <v>1.9783800273003599E-4</v>
      </c>
    </row>
    <row r="153" spans="1:9">
      <c r="C153" s="14"/>
      <c r="D153" s="2" t="s">
        <v>19</v>
      </c>
      <c r="F153" s="14"/>
      <c r="G153" s="17"/>
      <c r="H153" s="28">
        <f>B469</f>
        <v>9.1374598860871899E-5</v>
      </c>
    </row>
    <row r="154" spans="1:9" s="17" customFormat="1">
      <c r="A154" s="17" t="s">
        <v>198</v>
      </c>
      <c r="E154" s="17">
        <f>E14</f>
        <v>33.799999999999997</v>
      </c>
      <c r="F154" s="17">
        <f>E154*(365.25/7)</f>
        <v>1763.6357142857141</v>
      </c>
      <c r="H154" s="30"/>
      <c r="I154" s="17">
        <f>F154*AVERAGE(H152:H153)</f>
        <v>0.25503283659360526</v>
      </c>
    </row>
    <row r="155" spans="1:9">
      <c r="C155" s="14"/>
      <c r="D155" s="14"/>
      <c r="F155" s="14"/>
    </row>
    <row r="156" spans="1:9" s="14" customFormat="1">
      <c r="A156" s="14" t="s">
        <v>119</v>
      </c>
      <c r="H156" s="29"/>
    </row>
    <row r="157" spans="1:9" s="14" customFormat="1">
      <c r="B157" s="14" t="s">
        <v>120</v>
      </c>
      <c r="E157" s="19">
        <f>E18</f>
        <v>66.2</v>
      </c>
      <c r="F157" s="14">
        <f>E157*(365.25/7)</f>
        <v>3454.221428571429</v>
      </c>
      <c r="G157" s="14">
        <v>1.0151057401812689</v>
      </c>
      <c r="H157" s="29"/>
      <c r="I157" s="14">
        <f>F157*AVERAGE(H159:H160)</f>
        <v>0.33336272860288524</v>
      </c>
    </row>
    <row r="158" spans="1:9">
      <c r="C158" s="14" t="s">
        <v>120</v>
      </c>
      <c r="D158" s="14"/>
      <c r="E158" s="15">
        <f>G158*E157</f>
        <v>66.2</v>
      </c>
      <c r="F158" s="9">
        <f>E158*(365.25/7)</f>
        <v>3454.221428571429</v>
      </c>
      <c r="G158" s="9">
        <v>1</v>
      </c>
    </row>
    <row r="159" spans="1:9">
      <c r="D159" s="16" t="s">
        <v>79</v>
      </c>
      <c r="E159" s="15"/>
      <c r="F159" s="14"/>
      <c r="H159" s="28">
        <f>B529</f>
        <v>5.8936399512656897E-5</v>
      </c>
    </row>
    <row r="160" spans="1:9">
      <c r="D160" s="20" t="s">
        <v>315</v>
      </c>
      <c r="E160" s="15"/>
      <c r="F160" s="14"/>
      <c r="H160" s="28">
        <f>B492</f>
        <v>1.3408117941004401E-4</v>
      </c>
    </row>
    <row r="161" spans="2:9" s="14" customFormat="1">
      <c r="B161" s="14" t="s">
        <v>121</v>
      </c>
      <c r="E161" s="19">
        <f>E19</f>
        <v>53.4</v>
      </c>
      <c r="F161" s="14">
        <f>E161*(365.25/7)</f>
        <v>2786.3357142857144</v>
      </c>
      <c r="G161" s="14">
        <v>1</v>
      </c>
      <c r="H161" s="29"/>
      <c r="I161" s="14">
        <f>SUM(I162,I168,I164)</f>
        <v>0.42942221459420898</v>
      </c>
    </row>
    <row r="162" spans="2:9">
      <c r="C162" s="14" t="s">
        <v>199</v>
      </c>
      <c r="D162" s="14"/>
      <c r="E162" s="15">
        <f>G162*E161</f>
        <v>33.200000000000003</v>
      </c>
      <c r="F162" s="9">
        <f>E162*(365.25/7)</f>
        <v>1732.3285714285716</v>
      </c>
      <c r="G162" s="9">
        <v>0.62172284644194764</v>
      </c>
      <c r="I162" s="9">
        <f>F162*H163</f>
        <v>0.23227265798285956</v>
      </c>
    </row>
    <row r="163" spans="2:9">
      <c r="C163" s="14"/>
      <c r="D163" s="20" t="s">
        <v>315</v>
      </c>
      <c r="E163" s="15"/>
      <c r="F163" s="14"/>
      <c r="H163" s="28">
        <f>B492</f>
        <v>1.3408117941004401E-4</v>
      </c>
    </row>
    <row r="164" spans="2:9">
      <c r="C164" s="14" t="s">
        <v>294</v>
      </c>
      <c r="D164" s="14"/>
      <c r="E164" s="15">
        <f>G164*E161</f>
        <v>2.8</v>
      </c>
      <c r="F164" s="9">
        <f>E164*(365.25/7)</f>
        <v>146.1</v>
      </c>
      <c r="G164" s="9">
        <v>5.2434456928838948E-2</v>
      </c>
      <c r="I164" s="9">
        <f>F164*AVERAGE(H165:H167)</f>
        <v>7.5416296102260375E-2</v>
      </c>
    </row>
    <row r="165" spans="2:9">
      <c r="C165" s="14"/>
      <c r="D165" s="20" t="s">
        <v>29</v>
      </c>
      <c r="E165" s="15"/>
      <c r="F165" s="14"/>
      <c r="H165" s="28">
        <f>B479</f>
        <v>8.3899075325234501E-4</v>
      </c>
    </row>
    <row r="166" spans="2:9">
      <c r="C166" s="14"/>
      <c r="D166" s="20" t="s">
        <v>28</v>
      </c>
      <c r="E166" s="15"/>
      <c r="F166" s="14"/>
      <c r="H166" s="28">
        <f>B478</f>
        <v>4.6337524758036899E-4</v>
      </c>
    </row>
    <row r="167" spans="2:9">
      <c r="C167" s="14"/>
      <c r="D167" s="20" t="s">
        <v>20</v>
      </c>
      <c r="E167" s="15"/>
      <c r="F167" s="14"/>
      <c r="H167" s="28">
        <f>B470</f>
        <v>2.4622324151349502E-4</v>
      </c>
    </row>
    <row r="168" spans="2:9">
      <c r="C168" s="14" t="s">
        <v>295</v>
      </c>
      <c r="D168" s="14"/>
      <c r="E168" s="15">
        <f>G168*E161</f>
        <v>17.399999999999999</v>
      </c>
      <c r="F168" s="9">
        <f>E168*(365.25/7)</f>
        <v>907.90714285714284</v>
      </c>
      <c r="G168" s="9">
        <v>0.32584269662921345</v>
      </c>
      <c r="I168" s="9">
        <f>F168*H169</f>
        <v>0.12173326050908903</v>
      </c>
    </row>
    <row r="169" spans="2:9">
      <c r="C169" s="14"/>
      <c r="D169" s="20" t="s">
        <v>315</v>
      </c>
      <c r="E169" s="15"/>
      <c r="F169" s="14"/>
      <c r="H169" s="28">
        <f>B492</f>
        <v>1.3408117941004401E-4</v>
      </c>
    </row>
    <row r="170" spans="2:9" s="14" customFormat="1">
      <c r="B170" s="14" t="s">
        <v>122</v>
      </c>
      <c r="D170" s="14" t="s">
        <v>335</v>
      </c>
      <c r="E170" s="19">
        <f>(E200-SUM(E186,E177,E161,E157)) / 2</f>
        <v>16.250000000000014</v>
      </c>
      <c r="F170" s="14">
        <f>E170*(365.25/7)</f>
        <v>847.90178571428646</v>
      </c>
      <c r="G170" s="14">
        <v>1</v>
      </c>
      <c r="H170" s="29"/>
      <c r="I170" s="14">
        <f>SUM(I171,I175)</f>
        <v>0.14106245470199361</v>
      </c>
    </row>
    <row r="171" spans="2:9">
      <c r="C171" s="14" t="s">
        <v>200</v>
      </c>
      <c r="D171" s="14"/>
      <c r="E171" s="15">
        <f>G171*E170</f>
        <v>2.9453125000000027</v>
      </c>
      <c r="F171" s="9">
        <f>E171*(365.25/7)</f>
        <v>153.68219866071442</v>
      </c>
      <c r="G171" s="9">
        <v>0.18124999999999999</v>
      </c>
      <c r="I171" s="9">
        <f>F171*AVERAGE(H172:H174)</f>
        <v>7.9330199862031769E-2</v>
      </c>
    </row>
    <row r="172" spans="2:9">
      <c r="C172" s="14"/>
      <c r="D172" s="20" t="s">
        <v>29</v>
      </c>
      <c r="E172" s="15"/>
      <c r="F172" s="14"/>
      <c r="H172" s="28">
        <f>B479</f>
        <v>8.3899075325234501E-4</v>
      </c>
    </row>
    <row r="173" spans="2:9">
      <c r="C173" s="14"/>
      <c r="D173" s="20" t="s">
        <v>28</v>
      </c>
      <c r="E173" s="15"/>
      <c r="F173" s="14"/>
      <c r="H173" s="28">
        <f>B478</f>
        <v>4.6337524758036899E-4</v>
      </c>
    </row>
    <row r="174" spans="2:9">
      <c r="C174" s="14"/>
      <c r="D174" s="20" t="s">
        <v>20</v>
      </c>
      <c r="E174" s="15"/>
      <c r="F174" s="14"/>
      <c r="H174" s="28">
        <f>B470</f>
        <v>2.4622324151349502E-4</v>
      </c>
    </row>
    <row r="175" spans="2:9">
      <c r="C175" s="14" t="s">
        <v>201</v>
      </c>
      <c r="D175" s="14"/>
      <c r="E175" s="15">
        <f>G175*E170</f>
        <v>13.304687500000011</v>
      </c>
      <c r="F175" s="9">
        <f>E175*(365.25/7)</f>
        <v>694.21958705357201</v>
      </c>
      <c r="G175" s="9">
        <v>0.81874999999999998</v>
      </c>
      <c r="I175" s="9">
        <f>F175*H176</f>
        <v>6.1732254839961843E-2</v>
      </c>
    </row>
    <row r="176" spans="2:9">
      <c r="C176" s="14"/>
      <c r="D176" s="20" t="s">
        <v>105</v>
      </c>
      <c r="E176" s="15"/>
      <c r="F176" s="14"/>
      <c r="H176" s="28">
        <f>B555</f>
        <v>8.8923239838230102E-5</v>
      </c>
    </row>
    <row r="177" spans="1:9" s="14" customFormat="1">
      <c r="B177" s="14" t="s">
        <v>123</v>
      </c>
      <c r="E177" s="19">
        <f>E21</f>
        <v>24.7</v>
      </c>
      <c r="F177" s="14">
        <f>E177*(365.25/7)</f>
        <v>1288.8107142857143</v>
      </c>
      <c r="G177" s="14">
        <v>0.99595141700404854</v>
      </c>
      <c r="H177" s="29"/>
      <c r="I177" s="14">
        <f>SUM(I178,I180,I182,I184)</f>
        <v>9.1167814946441258E-2</v>
      </c>
    </row>
    <row r="178" spans="1:9">
      <c r="A178" s="21"/>
      <c r="C178" s="14" t="s">
        <v>39</v>
      </c>
      <c r="D178" s="14"/>
      <c r="E178" s="15">
        <f>G178*E177</f>
        <v>2.2000000000000002</v>
      </c>
      <c r="F178" s="9">
        <f>E178*(365.25/7)</f>
        <v>114.79285714285716</v>
      </c>
      <c r="G178" s="9">
        <v>8.9068825910931182E-2</v>
      </c>
      <c r="I178" s="9">
        <f>F178*H179</f>
        <v>1.3813001826748515E-2</v>
      </c>
    </row>
    <row r="179" spans="1:9">
      <c r="D179" s="20" t="s">
        <v>39</v>
      </c>
      <c r="E179" s="15"/>
      <c r="H179" s="28">
        <f>B489</f>
        <v>1.2032980248552E-4</v>
      </c>
    </row>
    <row r="180" spans="1:9">
      <c r="C180" s="14" t="s">
        <v>202</v>
      </c>
      <c r="D180" s="14"/>
      <c r="E180" s="15">
        <f>G180*E177</f>
        <v>1</v>
      </c>
      <c r="F180" s="9">
        <f>E180*(365.25/7)</f>
        <v>52.178571428571431</v>
      </c>
      <c r="G180" s="9">
        <v>4.048582995951417E-2</v>
      </c>
      <c r="I180" s="9">
        <f>F180*H181</f>
        <v>8.3241111529531921E-3</v>
      </c>
    </row>
    <row r="181" spans="1:9">
      <c r="D181" s="20" t="s">
        <v>41</v>
      </c>
      <c r="E181" s="15"/>
      <c r="H181" s="28">
        <f>B491</f>
        <v>1.5953121990601601E-4</v>
      </c>
    </row>
    <row r="182" spans="1:9">
      <c r="C182" s="14" t="s">
        <v>203</v>
      </c>
      <c r="D182" s="14"/>
      <c r="E182" s="15">
        <f>G182*E177</f>
        <v>21.4</v>
      </c>
      <c r="F182" s="9">
        <f>E182*(365.25/7)</f>
        <v>1116.6214285714286</v>
      </c>
      <c r="G182" s="9">
        <v>0.8663967611336032</v>
      </c>
      <c r="I182" s="9">
        <f>F182*H183</f>
        <v>6.8632926108744455E-2</v>
      </c>
    </row>
    <row r="183" spans="1:9">
      <c r="D183" s="20" t="s">
        <v>91</v>
      </c>
      <c r="E183" s="15"/>
      <c r="F183" s="14"/>
      <c r="H183" s="28">
        <f>B541</f>
        <v>6.1464811934113902E-5</v>
      </c>
    </row>
    <row r="184" spans="1:9">
      <c r="C184" s="14" t="s">
        <v>204</v>
      </c>
      <c r="D184" s="21">
        <f>F177-SUM(F182,F180,F178)</f>
        <v>5.2178571428571558</v>
      </c>
      <c r="E184" s="15" t="s">
        <v>299</v>
      </c>
      <c r="F184" s="9" t="e">
        <f>E184*(365.25/7)</f>
        <v>#VALUE!</v>
      </c>
      <c r="G184" s="9">
        <v>4.0485829959514552E-3</v>
      </c>
      <c r="I184" s="9">
        <f>D184*H185</f>
        <v>3.9777585799509316E-4</v>
      </c>
    </row>
    <row r="185" spans="1:9">
      <c r="D185" s="16" t="s">
        <v>90</v>
      </c>
      <c r="E185" s="15"/>
      <c r="F185" s="14"/>
      <c r="H185" s="28">
        <f>B540</f>
        <v>7.6233566213980704E-5</v>
      </c>
    </row>
    <row r="186" spans="1:9" s="14" customFormat="1">
      <c r="B186" s="14" t="s">
        <v>124</v>
      </c>
      <c r="E186" s="19">
        <f>E22</f>
        <v>36.1</v>
      </c>
      <c r="F186" s="14">
        <f>E186*(365.25/7)</f>
        <v>1883.6464285714287</v>
      </c>
      <c r="G186" s="14">
        <v>0.99722991689750695</v>
      </c>
      <c r="H186" s="29"/>
      <c r="I186" s="14">
        <f>SUM(I187,I189,I191,I193,I195)</f>
        <v>3.1367222530274885</v>
      </c>
    </row>
    <row r="187" spans="1:9">
      <c r="C187" s="14" t="s">
        <v>205</v>
      </c>
      <c r="D187" s="14"/>
      <c r="E187" s="15">
        <f>G187*E186</f>
        <v>31.1</v>
      </c>
      <c r="F187" s="9">
        <f>E187*(365.25/7)</f>
        <v>1622.7535714285716</v>
      </c>
      <c r="G187" s="9">
        <v>0.86149584487534625</v>
      </c>
      <c r="I187" s="9">
        <f>F187*H188</f>
        <v>2.990896185308213</v>
      </c>
    </row>
    <row r="188" spans="1:9">
      <c r="D188" s="20" t="s">
        <v>308</v>
      </c>
      <c r="E188" s="15"/>
      <c r="H188" s="28">
        <f>B486</f>
        <v>1.8430994317117501E-3</v>
      </c>
    </row>
    <row r="189" spans="1:9">
      <c r="C189" s="14" t="s">
        <v>206</v>
      </c>
      <c r="D189" s="14"/>
      <c r="E189" s="15">
        <f>G189*E186</f>
        <v>3.5</v>
      </c>
      <c r="F189" s="9">
        <f>E189*(365.25/7)</f>
        <v>182.625</v>
      </c>
      <c r="G189" s="9">
        <v>9.6952908587257608E-2</v>
      </c>
      <c r="I189" s="9">
        <f>F189*H190</f>
        <v>0.12749656629303555</v>
      </c>
    </row>
    <row r="190" spans="1:9">
      <c r="C190" s="14"/>
      <c r="D190" s="20" t="s">
        <v>38</v>
      </c>
      <c r="E190" s="15"/>
      <c r="H190" s="28">
        <f>B488</f>
        <v>6.9813314876405498E-4</v>
      </c>
    </row>
    <row r="191" spans="1:9">
      <c r="C191" s="14" t="s">
        <v>207</v>
      </c>
      <c r="D191" s="14"/>
      <c r="E191" s="15">
        <f>G191*E186</f>
        <v>1.1000000000000001</v>
      </c>
      <c r="F191" s="9">
        <f>E191*(365.25/7)</f>
        <v>57.396428571428579</v>
      </c>
      <c r="G191" s="9">
        <v>3.0470914127423823E-2</v>
      </c>
      <c r="I191" s="9">
        <f>F191*H192</f>
        <v>1.4576958335096018E-2</v>
      </c>
    </row>
    <row r="192" spans="1:9">
      <c r="C192" s="14"/>
      <c r="D192" s="20" t="s">
        <v>9</v>
      </c>
      <c r="E192" s="15"/>
      <c r="H192" s="28">
        <f>B459</f>
        <v>2.53969779965583E-4</v>
      </c>
    </row>
    <row r="193" spans="1:9">
      <c r="C193" s="14" t="s">
        <v>208</v>
      </c>
      <c r="D193" s="21">
        <f>F186-SUM(F187,F189,F191,F195)</f>
        <v>5.2178571428571558</v>
      </c>
      <c r="E193" s="15" t="s">
        <v>299</v>
      </c>
      <c r="F193" s="9" t="e">
        <f>E193*(365.25/7)</f>
        <v>#VALUE!</v>
      </c>
      <c r="G193" s="9">
        <v>2.7700831024930483E-3</v>
      </c>
      <c r="I193" s="9">
        <f>D193*H194</f>
        <v>9.3813577278603752E-4</v>
      </c>
    </row>
    <row r="194" spans="1:9">
      <c r="C194" s="14"/>
      <c r="D194" s="20" t="s">
        <v>23</v>
      </c>
      <c r="E194" s="15"/>
      <c r="H194" s="28">
        <f>B473</f>
        <v>1.7979330347713199E-4</v>
      </c>
    </row>
    <row r="195" spans="1:9">
      <c r="C195" s="14" t="s">
        <v>209</v>
      </c>
      <c r="D195" s="14"/>
      <c r="E195" s="15">
        <f>G195*E186</f>
        <v>0.3</v>
      </c>
      <c r="F195" s="9">
        <f>E195*(365.25/7)</f>
        <v>15.653571428571428</v>
      </c>
      <c r="G195" s="9">
        <v>8.3102493074792231E-3</v>
      </c>
      <c r="I195" s="9">
        <f>F195*H196</f>
        <v>2.8144073183581056E-3</v>
      </c>
    </row>
    <row r="196" spans="1:9">
      <c r="C196" s="14"/>
      <c r="D196" s="20" t="s">
        <v>23</v>
      </c>
      <c r="E196" s="15"/>
      <c r="H196" s="28">
        <f>B473</f>
        <v>1.7979330347713199E-4</v>
      </c>
    </row>
    <row r="197" spans="1:9" s="14" customFormat="1">
      <c r="B197" s="14" t="s">
        <v>125</v>
      </c>
      <c r="D197" s="14" t="s">
        <v>335</v>
      </c>
      <c r="E197" s="19">
        <f>(E200-SUM(E157,E161,E177,E186))/2</f>
        <v>16.250000000000014</v>
      </c>
      <c r="F197" s="14">
        <f>E197*(365.25/7)</f>
        <v>847.90178571428646</v>
      </c>
      <c r="G197" s="14">
        <v>1</v>
      </c>
      <c r="H197" s="29"/>
      <c r="I197" s="14">
        <f>F197*H199</f>
        <v>4.2920851686168042E-2</v>
      </c>
    </row>
    <row r="198" spans="1:9">
      <c r="C198" s="14" t="s">
        <v>125</v>
      </c>
      <c r="D198" s="14"/>
      <c r="E198" s="15" t="s">
        <v>299</v>
      </c>
      <c r="F198" s="14" t="e">
        <f>E198*(365.25/7)</f>
        <v>#VALUE!</v>
      </c>
      <c r="G198" s="9">
        <v>1</v>
      </c>
    </row>
    <row r="199" spans="1:9">
      <c r="C199" s="14"/>
      <c r="D199" s="20" t="s">
        <v>82</v>
      </c>
      <c r="E199" s="15"/>
      <c r="F199" s="14"/>
      <c r="H199" s="28">
        <f>B532</f>
        <v>5.0620074646983798E-5</v>
      </c>
    </row>
    <row r="200" spans="1:9" s="17" customFormat="1">
      <c r="A200" s="17" t="s">
        <v>210</v>
      </c>
      <c r="E200" s="22">
        <f>E17</f>
        <v>212.9</v>
      </c>
      <c r="F200" s="17">
        <f>E200*(365.25/7)</f>
        <v>11108.817857142858</v>
      </c>
      <c r="H200" s="30"/>
      <c r="I200" s="17">
        <f>SUM(I161,I170,I157,I177,I186,I197)</f>
        <v>4.174658317559186</v>
      </c>
    </row>
    <row r="201" spans="1:9">
      <c r="C201" s="14"/>
      <c r="D201" s="14"/>
      <c r="E201" s="15"/>
      <c r="F201" s="14"/>
    </row>
    <row r="202" spans="1:9" s="14" customFormat="1">
      <c r="A202" s="14" t="s">
        <v>126</v>
      </c>
      <c r="E202" s="15"/>
      <c r="H202" s="29"/>
    </row>
    <row r="203" spans="1:9" s="14" customFormat="1">
      <c r="B203" s="14" t="s">
        <v>211</v>
      </c>
      <c r="E203" s="19">
        <f>E25</f>
        <v>18.399999999999999</v>
      </c>
      <c r="F203" s="14">
        <f>E203*(365.25/7)</f>
        <v>960.08571428571429</v>
      </c>
      <c r="G203" s="14">
        <v>0.97826086956521752</v>
      </c>
      <c r="H203" s="29"/>
      <c r="I203" s="14">
        <f>SUM(I204,I206,I208)</f>
        <v>0.16786084818140456</v>
      </c>
    </row>
    <row r="204" spans="1:9">
      <c r="A204" s="9"/>
      <c r="C204" s="14" t="s">
        <v>212</v>
      </c>
      <c r="D204" s="14"/>
      <c r="E204" s="15">
        <f>G204*E203</f>
        <v>15.600000000000001</v>
      </c>
      <c r="F204" s="9">
        <f>E204*(365.25/7)</f>
        <v>813.98571428571438</v>
      </c>
      <c r="G204" s="9">
        <v>0.84782608695652184</v>
      </c>
      <c r="I204" s="9">
        <f>F204*H205</f>
        <v>0.14122992267661671</v>
      </c>
    </row>
    <row r="205" spans="1:9">
      <c r="A205" s="9"/>
      <c r="C205" s="14"/>
      <c r="D205" s="20" t="s">
        <v>34</v>
      </c>
      <c r="E205" s="15"/>
      <c r="H205" s="28">
        <f>B484</f>
        <v>1.73504178510735E-4</v>
      </c>
    </row>
    <row r="206" spans="1:9">
      <c r="A206" s="9"/>
      <c r="C206" s="14" t="s">
        <v>213</v>
      </c>
      <c r="D206" s="14"/>
      <c r="E206" s="15">
        <f>G206*E203</f>
        <v>2.4</v>
      </c>
      <c r="F206" s="9">
        <f>E206*(365.25/7)</f>
        <v>125.22857142857143</v>
      </c>
      <c r="G206" s="9">
        <v>0.13043478260869565</v>
      </c>
      <c r="I206" s="9">
        <f>F206*H207</f>
        <v>2.4774970456164221E-2</v>
      </c>
    </row>
    <row r="207" spans="1:9">
      <c r="A207" s="9"/>
      <c r="C207" s="14"/>
      <c r="D207" s="20" t="s">
        <v>18</v>
      </c>
      <c r="E207" s="15"/>
      <c r="H207" s="28">
        <f>B468</f>
        <v>1.9783800273003599E-4</v>
      </c>
    </row>
    <row r="208" spans="1:9">
      <c r="A208" s="9"/>
      <c r="C208" s="14" t="s">
        <v>214</v>
      </c>
      <c r="D208" s="14">
        <f>F203-SUM(F204,F206)</f>
        <v>20.87142857142851</v>
      </c>
      <c r="E208" s="15" t="s">
        <v>299</v>
      </c>
      <c r="F208" s="9" t="e">
        <f>E208*(365.25/7)</f>
        <v>#VALUE!</v>
      </c>
      <c r="G208" s="9">
        <v>2.1739130434782483E-2</v>
      </c>
      <c r="I208" s="9">
        <f>D208*H209</f>
        <v>1.8559550486236256E-3</v>
      </c>
    </row>
    <row r="209" spans="1:9">
      <c r="A209" s="9"/>
      <c r="C209" s="14"/>
      <c r="D209" s="20" t="s">
        <v>105</v>
      </c>
      <c r="E209" s="15"/>
      <c r="H209" s="28">
        <f>B555</f>
        <v>8.8923239838230102E-5</v>
      </c>
    </row>
    <row r="210" spans="1:9" s="14" customFormat="1">
      <c r="B210" s="14" t="s">
        <v>127</v>
      </c>
      <c r="E210" s="19">
        <f>E234-SUM(E203,E213,E220,E223,E227)</f>
        <v>4.5</v>
      </c>
      <c r="F210" s="14">
        <f>E210*(365.25/7)</f>
        <v>234.80357142857144</v>
      </c>
      <c r="G210" s="14">
        <v>1</v>
      </c>
      <c r="H210" s="29"/>
      <c r="I210" s="14">
        <f>F211*H212</f>
        <v>4.6453069605307921E-2</v>
      </c>
    </row>
    <row r="211" spans="1:9">
      <c r="A211" s="9"/>
      <c r="C211" s="14" t="s">
        <v>127</v>
      </c>
      <c r="D211" s="14"/>
      <c r="E211" s="15">
        <f>G211*E210</f>
        <v>4.5</v>
      </c>
      <c r="F211" s="9">
        <f>E211*(365.25/7)</f>
        <v>234.80357142857144</v>
      </c>
      <c r="G211" s="9">
        <v>1</v>
      </c>
    </row>
    <row r="212" spans="1:9">
      <c r="A212" s="9"/>
      <c r="C212" s="14"/>
      <c r="D212" s="20" t="s">
        <v>18</v>
      </c>
      <c r="E212" s="15"/>
      <c r="H212" s="28">
        <f>B468</f>
        <v>1.9783800273003599E-4</v>
      </c>
    </row>
    <row r="213" spans="1:9" s="14" customFormat="1">
      <c r="B213" s="14" t="s">
        <v>128</v>
      </c>
      <c r="E213" s="19">
        <f>E27</f>
        <v>10.8</v>
      </c>
      <c r="F213" s="14">
        <f>E213*(365.25/7)</f>
        <v>563.52857142857147</v>
      </c>
      <c r="G213" s="14">
        <v>1</v>
      </c>
      <c r="H213" s="29"/>
      <c r="I213" s="14">
        <f>SUM(I214,I215,I217)</f>
        <v>7.1707517821744907E-2</v>
      </c>
    </row>
    <row r="214" spans="1:9">
      <c r="A214" s="9"/>
      <c r="C214" s="14" t="s">
        <v>215</v>
      </c>
      <c r="D214" s="14"/>
      <c r="E214" s="15">
        <f>G214*E213</f>
        <v>9</v>
      </c>
      <c r="F214" s="9">
        <f>E214*(365.25/7)</f>
        <v>469.60714285714289</v>
      </c>
      <c r="G214" s="9">
        <v>0.83333333333333326</v>
      </c>
      <c r="I214" s="9">
        <f>F214*H216</f>
        <v>6.2130825210215422E-2</v>
      </c>
    </row>
    <row r="215" spans="1:9">
      <c r="A215" s="9"/>
      <c r="C215" s="14" t="s">
        <v>216</v>
      </c>
      <c r="D215" s="14"/>
      <c r="E215" s="15">
        <f>G215*E213</f>
        <v>0.9</v>
      </c>
      <c r="F215" s="9">
        <f>E215*(365.25/7)</f>
        <v>46.960714285714289</v>
      </c>
      <c r="G215" s="9">
        <v>8.3333333333333329E-2</v>
      </c>
      <c r="I215" s="9">
        <f>F215*H216</f>
        <v>6.2130825210215419E-3</v>
      </c>
    </row>
    <row r="216" spans="1:9">
      <c r="A216" s="9"/>
      <c r="C216" s="14"/>
      <c r="D216" s="20" t="s">
        <v>32</v>
      </c>
      <c r="E216" s="15"/>
      <c r="H216" s="28">
        <f>B482</f>
        <v>1.32303833438743E-4</v>
      </c>
    </row>
    <row r="217" spans="1:9">
      <c r="A217" s="9"/>
      <c r="C217" s="14" t="s">
        <v>217</v>
      </c>
      <c r="D217" s="14"/>
      <c r="E217" s="15">
        <f>G217*E213</f>
        <v>0.9</v>
      </c>
      <c r="F217" s="9">
        <f>E217*(365.25/7)</f>
        <v>46.960714285714289</v>
      </c>
      <c r="G217" s="9">
        <v>8.3333333333333329E-2</v>
      </c>
      <c r="I217" s="9">
        <f>F217*AVERAGE(H218:H219)</f>
        <v>3.3636100905079318E-3</v>
      </c>
    </row>
    <row r="218" spans="1:9">
      <c r="A218" s="9"/>
      <c r="C218" s="14"/>
      <c r="D218" s="20" t="s">
        <v>105</v>
      </c>
      <c r="E218" s="15"/>
      <c r="H218" s="28">
        <f>B555</f>
        <v>8.8923239838230102E-5</v>
      </c>
    </row>
    <row r="219" spans="1:9">
      <c r="A219" s="9"/>
      <c r="C219" s="14"/>
      <c r="D219" s="20" t="s">
        <v>78</v>
      </c>
      <c r="E219" s="15"/>
      <c r="H219" s="28">
        <f>B528</f>
        <v>5.4328844022477301E-5</v>
      </c>
    </row>
    <row r="220" spans="1:9" s="14" customFormat="1">
      <c r="B220" s="14" t="s">
        <v>218</v>
      </c>
      <c r="E220" s="19">
        <f>E28</f>
        <v>2.8</v>
      </c>
      <c r="F220" s="14">
        <f>E220*(365.25/7)</f>
        <v>146.1</v>
      </c>
      <c r="G220" s="14">
        <v>1</v>
      </c>
      <c r="H220" s="29"/>
      <c r="I220" s="14">
        <f>F220*H222</f>
        <v>2.1365733445115158E-2</v>
      </c>
    </row>
    <row r="221" spans="1:9">
      <c r="A221" s="9"/>
      <c r="C221" s="14" t="s">
        <v>218</v>
      </c>
      <c r="D221" s="14"/>
      <c r="E221" s="15">
        <f>G221*E220</f>
        <v>2.8</v>
      </c>
      <c r="F221" s="9">
        <f>E221*(365.25/7)</f>
        <v>146.1</v>
      </c>
      <c r="G221" s="9">
        <v>1</v>
      </c>
    </row>
    <row r="222" spans="1:9">
      <c r="A222" s="9"/>
      <c r="D222" s="2" t="s">
        <v>35</v>
      </c>
      <c r="E222" s="15"/>
      <c r="H222" s="28">
        <f>B485</f>
        <v>1.4624047532590801E-4</v>
      </c>
    </row>
    <row r="223" spans="1:9" s="14" customFormat="1">
      <c r="B223" s="14" t="s">
        <v>129</v>
      </c>
      <c r="E223" s="19">
        <f>E29</f>
        <v>4.8</v>
      </c>
      <c r="F223" s="14">
        <f>E223*(365.25/7)</f>
        <v>250.45714285714286</v>
      </c>
      <c r="G223" s="14">
        <v>1</v>
      </c>
      <c r="H223" s="29"/>
      <c r="I223" s="14">
        <f>SUM(I224:I225)</f>
        <v>3.6626971620197415E-2</v>
      </c>
    </row>
    <row r="224" spans="1:9">
      <c r="A224" s="9"/>
      <c r="C224" s="14" t="s">
        <v>219</v>
      </c>
      <c r="D224" s="14"/>
      <c r="E224" s="15">
        <f>G224*E223</f>
        <v>2.2999999999999998</v>
      </c>
      <c r="F224" s="9">
        <f>E224*(365.25/7)</f>
        <v>120.01071428571429</v>
      </c>
      <c r="G224" s="9">
        <v>0.47916666666666663</v>
      </c>
      <c r="I224" s="9">
        <f>F224*H226</f>
        <v>1.7550423901344595E-2</v>
      </c>
    </row>
    <row r="225" spans="1:9">
      <c r="A225" s="9"/>
      <c r="C225" s="14" t="s">
        <v>220</v>
      </c>
      <c r="D225" s="14"/>
      <c r="E225" s="15">
        <f>G225*E223</f>
        <v>2.5</v>
      </c>
      <c r="F225" s="9">
        <f>E225*(365.25/7)</f>
        <v>130.44642857142858</v>
      </c>
      <c r="G225" s="9">
        <v>0.52083333333333337</v>
      </c>
      <c r="I225" s="9">
        <f>F225*H226</f>
        <v>1.9076547718852824E-2</v>
      </c>
    </row>
    <row r="226" spans="1:9">
      <c r="A226" s="9"/>
      <c r="D226" s="2" t="s">
        <v>35</v>
      </c>
      <c r="E226" s="15"/>
      <c r="H226" s="28">
        <f>B485</f>
        <v>1.4624047532590801E-4</v>
      </c>
    </row>
    <row r="227" spans="1:9" s="14" customFormat="1">
      <c r="B227" s="14" t="s">
        <v>130</v>
      </c>
      <c r="E227" s="19">
        <f>E30</f>
        <v>8.5</v>
      </c>
      <c r="F227" s="14">
        <f>E227*(365.25/7)</f>
        <v>443.51785714285717</v>
      </c>
      <c r="G227" s="14">
        <v>0.9882352941176471</v>
      </c>
      <c r="H227" s="29"/>
      <c r="I227" s="14">
        <f>SUM(I228,I231)</f>
        <v>5.2430155118135285E-2</v>
      </c>
    </row>
    <row r="228" spans="1:9">
      <c r="A228" s="9"/>
      <c r="C228" s="14" t="s">
        <v>221</v>
      </c>
      <c r="D228" s="14"/>
      <c r="E228" s="15">
        <f>G228*E227</f>
        <v>6.2000000000000011</v>
      </c>
      <c r="F228" s="9">
        <f>E228*(365.25/7)</f>
        <v>323.50714285714292</v>
      </c>
      <c r="G228" s="9">
        <v>0.72941176470588243</v>
      </c>
      <c r="I228" s="9">
        <f>F228*AVERAGE(H229:H230)</f>
        <v>4.4933260268383034E-2</v>
      </c>
    </row>
    <row r="229" spans="1:9">
      <c r="A229" s="9"/>
      <c r="C229" s="2"/>
      <c r="D229" s="2" t="s">
        <v>35</v>
      </c>
      <c r="E229" s="15"/>
      <c r="H229" s="28">
        <f>B485</f>
        <v>1.4624047532590801E-4</v>
      </c>
    </row>
    <row r="230" spans="1:9">
      <c r="A230" s="9"/>
      <c r="C230" s="23"/>
      <c r="D230" s="23" t="s">
        <v>26</v>
      </c>
      <c r="E230" s="15"/>
      <c r="H230" s="28">
        <f>B476</f>
        <v>1.3154789046745599E-4</v>
      </c>
    </row>
    <row r="231" spans="1:9">
      <c r="A231" s="9"/>
      <c r="C231" s="14" t="s">
        <v>222</v>
      </c>
      <c r="D231" s="14"/>
      <c r="E231" s="15">
        <f>G231*E227</f>
        <v>2.2000000000000002</v>
      </c>
      <c r="F231" s="9">
        <f>E231*(365.25/7)</f>
        <v>114.79285714285716</v>
      </c>
      <c r="G231" s="9">
        <v>0.25882352941176473</v>
      </c>
      <c r="I231" s="9">
        <f>F231*AVERAGE(H232:H233)</f>
        <v>7.4968948497522551E-3</v>
      </c>
    </row>
    <row r="232" spans="1:9">
      <c r="A232" s="9"/>
      <c r="D232" s="24" t="s">
        <v>90</v>
      </c>
      <c r="E232" s="15"/>
      <c r="H232" s="28">
        <f>B540</f>
        <v>7.6233566213980704E-5</v>
      </c>
    </row>
    <row r="233" spans="1:9">
      <c r="A233" s="9"/>
      <c r="D233" s="2" t="s">
        <v>106</v>
      </c>
      <c r="E233" s="15"/>
      <c r="H233" s="28">
        <f>B556</f>
        <v>5.4382484929733503E-5</v>
      </c>
    </row>
    <row r="234" spans="1:9" s="17" customFormat="1">
      <c r="A234" s="17" t="s">
        <v>223</v>
      </c>
      <c r="E234" s="22">
        <f>E24</f>
        <v>49.8</v>
      </c>
      <c r="F234" s="17">
        <f>E234*(365.25/7)</f>
        <v>2598.4928571428572</v>
      </c>
      <c r="H234" s="30"/>
      <c r="I234" s="17">
        <f>SUM(I227,I220,I213,I210,I203,I223)</f>
        <v>0.39644429579190527</v>
      </c>
    </row>
    <row r="235" spans="1:9">
      <c r="C235" s="14"/>
      <c r="D235" s="14"/>
      <c r="F235" s="14"/>
    </row>
    <row r="236" spans="1:9" s="14" customFormat="1">
      <c r="A236" s="14" t="s">
        <v>131</v>
      </c>
      <c r="H236" s="29"/>
    </row>
    <row r="237" spans="1:9" s="14" customFormat="1">
      <c r="B237" s="14" t="s">
        <v>132</v>
      </c>
      <c r="E237" s="14">
        <f>E32</f>
        <v>7.4</v>
      </c>
      <c r="F237" s="14">
        <f>E237*(365.25/7)</f>
        <v>386.12142857142862</v>
      </c>
      <c r="G237" s="14">
        <v>0.98648648648648651</v>
      </c>
      <c r="H237" s="29"/>
      <c r="I237" s="14">
        <f>SUM(I238,I239,I241)</f>
        <v>5.0154394122136382E-2</v>
      </c>
    </row>
    <row r="238" spans="1:9">
      <c r="C238" s="14" t="s">
        <v>224</v>
      </c>
      <c r="D238" s="14"/>
      <c r="E238" s="9">
        <f>G238*E237</f>
        <v>5.9</v>
      </c>
      <c r="F238" s="9">
        <f>E238*(365.25/7)</f>
        <v>307.85357142857146</v>
      </c>
      <c r="G238" s="9">
        <v>0.79729729729729726</v>
      </c>
      <c r="I238" s="9">
        <f>F238*H240</f>
        <v>4.0497487894300854E-2</v>
      </c>
    </row>
    <row r="239" spans="1:9">
      <c r="C239" s="14" t="s">
        <v>225</v>
      </c>
      <c r="D239" s="14"/>
      <c r="E239" s="9">
        <f>G239*E237</f>
        <v>0.2</v>
      </c>
      <c r="F239" s="9">
        <f>E239*(365.25/7)</f>
        <v>10.435714285714287</v>
      </c>
      <c r="G239" s="9">
        <v>2.7027027027027029E-2</v>
      </c>
      <c r="I239" s="9">
        <f>F239*H240</f>
        <v>1.3727961998068088E-3</v>
      </c>
    </row>
    <row r="240" spans="1:9">
      <c r="C240" s="14"/>
      <c r="D240" s="23" t="s">
        <v>26</v>
      </c>
      <c r="H240" s="28">
        <f>B476</f>
        <v>1.3154789046745599E-4</v>
      </c>
    </row>
    <row r="241" spans="1:9">
      <c r="C241" s="14" t="s">
        <v>226</v>
      </c>
      <c r="D241" s="14"/>
      <c r="E241" s="9">
        <f>G241*E237</f>
        <v>1.2</v>
      </c>
      <c r="F241" s="9">
        <f>E241*(365.25/7)</f>
        <v>62.614285714285714</v>
      </c>
      <c r="G241" s="9">
        <v>0.16216216216216214</v>
      </c>
      <c r="I241" s="9">
        <f>F241*H242</f>
        <v>8.2841100280287225E-3</v>
      </c>
    </row>
    <row r="242" spans="1:9">
      <c r="C242" s="14"/>
      <c r="D242" s="20" t="s">
        <v>32</v>
      </c>
      <c r="H242" s="28">
        <f>B482</f>
        <v>1.32303833438743E-4</v>
      </c>
    </row>
    <row r="243" spans="1:9" s="14" customFormat="1">
      <c r="B243" s="14" t="s">
        <v>133</v>
      </c>
      <c r="D243" s="14" t="s">
        <v>335</v>
      </c>
      <c r="E243" s="14">
        <f>(E251-E237)/2</f>
        <v>8.1999999999999993</v>
      </c>
      <c r="F243" s="14">
        <f>E243*(365.25/7)</f>
        <v>427.8642857142857</v>
      </c>
      <c r="G243" s="14">
        <v>0.96129032258064506</v>
      </c>
      <c r="H243" s="29"/>
      <c r="I243" s="14">
        <f>SUM(I244,I245,I246)</f>
        <v>1.8167113810378402E-2</v>
      </c>
    </row>
    <row r="244" spans="1:9">
      <c r="C244" s="14" t="s">
        <v>227</v>
      </c>
      <c r="D244" s="14"/>
      <c r="E244" s="9">
        <f>G244*E243</f>
        <v>5.5548387096774183</v>
      </c>
      <c r="F244" s="9">
        <f>E244*(365.25/7)</f>
        <v>289.84354838709675</v>
      </c>
      <c r="G244" s="9">
        <v>0.67741935483870963</v>
      </c>
      <c r="I244" s="9">
        <f>F244*H247</f>
        <v>1.2386668507076185E-2</v>
      </c>
    </row>
    <row r="245" spans="1:9">
      <c r="C245" s="14" t="s">
        <v>228</v>
      </c>
      <c r="D245" s="14"/>
      <c r="E245" s="9">
        <f>G245*E243</f>
        <v>2.3277419354838709</v>
      </c>
      <c r="F245" s="9">
        <f>E245*(365.25/7)</f>
        <v>121.45824884792627</v>
      </c>
      <c r="G245" s="9">
        <v>0.28387096774193549</v>
      </c>
      <c r="I245" s="9">
        <f>F245*H247</f>
        <v>5.1906039458224015E-3</v>
      </c>
    </row>
    <row r="246" spans="1:9">
      <c r="C246" s="14" t="s">
        <v>229</v>
      </c>
      <c r="D246" s="14"/>
      <c r="E246" s="9">
        <f>G246*E243</f>
        <v>0.26451612903225802</v>
      </c>
      <c r="F246" s="9">
        <f>E246*(365.25/7)</f>
        <v>13.802073732718892</v>
      </c>
      <c r="G246" s="9">
        <v>3.2258064516129031E-2</v>
      </c>
      <c r="I246" s="9">
        <f>F246*H247</f>
        <v>5.8984135747981823E-4</v>
      </c>
    </row>
    <row r="247" spans="1:9">
      <c r="C247" s="14"/>
      <c r="D247" s="23" t="s">
        <v>100</v>
      </c>
      <c r="H247" s="28">
        <f>B550</f>
        <v>4.2735705438346799E-5</v>
      </c>
    </row>
    <row r="248" spans="1:9" s="14" customFormat="1">
      <c r="B248" s="14" t="s">
        <v>134</v>
      </c>
      <c r="D248" s="14" t="s">
        <v>335</v>
      </c>
      <c r="E248" s="14">
        <f>(E251-E237)/2</f>
        <v>8.1999999999999993</v>
      </c>
      <c r="F248" s="9">
        <f>E248*(365.25/7)</f>
        <v>427.8642857142857</v>
      </c>
      <c r="G248" s="14">
        <v>1</v>
      </c>
      <c r="H248" s="29"/>
      <c r="I248" s="14">
        <f>F248*H250</f>
        <v>2.8067046582604453E-2</v>
      </c>
    </row>
    <row r="249" spans="1:9">
      <c r="C249" s="14" t="s">
        <v>134</v>
      </c>
      <c r="D249" s="14"/>
      <c r="E249" s="9" t="s">
        <v>299</v>
      </c>
      <c r="F249" s="9" t="e">
        <f>E249*(365.25/7)</f>
        <v>#VALUE!</v>
      </c>
      <c r="G249" s="9">
        <v>1</v>
      </c>
    </row>
    <row r="250" spans="1:9">
      <c r="C250" s="14"/>
      <c r="D250" s="9" t="s">
        <v>99</v>
      </c>
      <c r="H250" s="28">
        <f>B549</f>
        <v>6.5598012079341302E-5</v>
      </c>
    </row>
    <row r="251" spans="1:9" s="17" customFormat="1">
      <c r="A251" s="17" t="s">
        <v>230</v>
      </c>
      <c r="E251" s="17">
        <f>E31</f>
        <v>23.8</v>
      </c>
      <c r="F251" s="17">
        <f>E251*(365.25/7)</f>
        <v>1241.8500000000001</v>
      </c>
      <c r="H251" s="30"/>
      <c r="I251" s="17">
        <f>SUM(I248,I243,I237)</f>
        <v>9.638855451511924E-2</v>
      </c>
    </row>
    <row r="252" spans="1:9">
      <c r="C252" s="14"/>
      <c r="D252" s="14"/>
      <c r="F252" s="14"/>
    </row>
    <row r="253" spans="1:9" s="14" customFormat="1">
      <c r="A253" s="14" t="s">
        <v>135</v>
      </c>
      <c r="H253" s="29"/>
    </row>
    <row r="254" spans="1:9" s="14" customFormat="1">
      <c r="B254" s="14" t="s">
        <v>136</v>
      </c>
      <c r="E254" s="14">
        <f>E36</f>
        <v>49.7</v>
      </c>
      <c r="F254" s="14">
        <f>E254*(365.25/7)</f>
        <v>2593.2750000000001</v>
      </c>
      <c r="G254" s="14">
        <v>0.96780684104627757</v>
      </c>
      <c r="H254" s="29"/>
      <c r="I254" s="14">
        <f>F254*H259</f>
        <v>0.25678971851398436</v>
      </c>
    </row>
    <row r="255" spans="1:9">
      <c r="C255" s="14" t="s">
        <v>231</v>
      </c>
      <c r="D255" s="14"/>
      <c r="E255" s="9">
        <f>G255*E254</f>
        <v>10.8</v>
      </c>
      <c r="F255" s="9">
        <f>E255*(365.25/7)</f>
        <v>563.52857142857147</v>
      </c>
      <c r="G255" s="9">
        <v>0.21730382293762576</v>
      </c>
    </row>
    <row r="256" spans="1:9">
      <c r="C256" s="14" t="s">
        <v>232</v>
      </c>
      <c r="D256" s="14"/>
      <c r="E256" s="9">
        <f>G256*E254</f>
        <v>36.6</v>
      </c>
      <c r="F256" s="9">
        <f>E256*(365.25/7)</f>
        <v>1909.7357142857145</v>
      </c>
      <c r="G256" s="9">
        <v>0.73641851106639833</v>
      </c>
    </row>
    <row r="257" spans="1:9">
      <c r="C257" s="14" t="s">
        <v>233</v>
      </c>
      <c r="D257" s="14"/>
      <c r="E257" s="9" t="s">
        <v>299</v>
      </c>
      <c r="F257" s="9" t="e">
        <f>E257*(365.25/7)</f>
        <v>#VALUE!</v>
      </c>
      <c r="G257" s="9">
        <v>3.2193158953722434E-2</v>
      </c>
    </row>
    <row r="258" spans="1:9">
      <c r="C258" s="14" t="s">
        <v>234</v>
      </c>
      <c r="D258" s="14"/>
      <c r="E258" s="9">
        <f>G258*E254</f>
        <v>0.7</v>
      </c>
      <c r="F258" s="9">
        <f>E258*(365.25/7)</f>
        <v>36.524999999999999</v>
      </c>
      <c r="G258" s="9">
        <v>1.408450704225352E-2</v>
      </c>
    </row>
    <row r="259" spans="1:9">
      <c r="C259" s="14"/>
      <c r="D259" s="20" t="s">
        <v>31</v>
      </c>
      <c r="H259" s="28">
        <f>B481</f>
        <v>9.9021399008583497E-5</v>
      </c>
    </row>
    <row r="260" spans="1:9" s="14" customFormat="1">
      <c r="B260" s="14" t="s">
        <v>137</v>
      </c>
      <c r="E260" s="14">
        <f>E37</f>
        <v>69.099999999999994</v>
      </c>
      <c r="F260" s="14">
        <f>E260*(365.25/7)</f>
        <v>3605.5392857142856</v>
      </c>
      <c r="G260" s="14">
        <v>1</v>
      </c>
      <c r="H260" s="29"/>
      <c r="I260" s="14">
        <f>SUM(I261,I263,I265,I267,I269)</f>
        <v>3.8730136486643274</v>
      </c>
    </row>
    <row r="261" spans="1:9">
      <c r="C261" s="14" t="s">
        <v>235</v>
      </c>
      <c r="D261" s="14"/>
      <c r="E261" s="9">
        <f>G261*E260</f>
        <v>6.3</v>
      </c>
      <c r="F261" s="9">
        <f>E261*(365.25/7)</f>
        <v>328.72500000000002</v>
      </c>
      <c r="G261" s="9">
        <v>9.1172214182344433E-2</v>
      </c>
      <c r="I261" s="9">
        <f>F261*H262</f>
        <v>3.2550809389096609E-2</v>
      </c>
    </row>
    <row r="262" spans="1:9">
      <c r="C262" s="14"/>
      <c r="D262" s="20" t="s">
        <v>31</v>
      </c>
      <c r="H262" s="28">
        <f>B481</f>
        <v>9.9021399008583497E-5</v>
      </c>
    </row>
    <row r="263" spans="1:9">
      <c r="C263" s="14" t="s">
        <v>236</v>
      </c>
      <c r="D263" s="14"/>
      <c r="E263" s="9">
        <f>G263*E260</f>
        <v>38.4</v>
      </c>
      <c r="F263" s="9">
        <f>E263*(365.25/7)</f>
        <v>2003.6571428571428</v>
      </c>
      <c r="G263" s="9">
        <v>0.55571635311143275</v>
      </c>
      <c r="I263" s="9">
        <f>F263*H264</f>
        <v>3.6333178997015927</v>
      </c>
    </row>
    <row r="264" spans="1:9">
      <c r="C264" s="14"/>
      <c r="D264" s="9" t="s">
        <v>61</v>
      </c>
      <c r="H264" s="28">
        <f>B511</f>
        <v>1.81334312242693E-3</v>
      </c>
    </row>
    <row r="265" spans="1:9">
      <c r="C265" s="14" t="s">
        <v>237</v>
      </c>
      <c r="D265" s="14"/>
      <c r="E265" s="9">
        <f>G265*E260</f>
        <v>3.8</v>
      </c>
      <c r="F265" s="9">
        <f>E265*(365.25/7)</f>
        <v>198.27857142857144</v>
      </c>
      <c r="G265" s="9">
        <v>5.4992764109985527E-2</v>
      </c>
      <c r="I265" s="9">
        <f>F265*H266</f>
        <v>3.5649159365869335E-2</v>
      </c>
    </row>
    <row r="266" spans="1:9">
      <c r="A266" s="9"/>
      <c r="C266" s="14"/>
      <c r="D266" s="23" t="s">
        <v>23</v>
      </c>
      <c r="H266" s="28">
        <f>B473</f>
        <v>1.7979330347713199E-4</v>
      </c>
    </row>
    <row r="267" spans="1:9">
      <c r="A267" s="9"/>
      <c r="C267" s="14" t="s">
        <v>238</v>
      </c>
      <c r="D267" s="14"/>
      <c r="E267" s="9">
        <f>G267*E260</f>
        <v>9.3000000000000007</v>
      </c>
      <c r="F267" s="9">
        <f>E267*(365.25/7)</f>
        <v>485.26071428571436</v>
      </c>
      <c r="G267" s="9">
        <v>0.13458755426917512</v>
      </c>
      <c r="I267" s="9">
        <f>F267*H268</f>
        <v>4.3150954880499429E-2</v>
      </c>
    </row>
    <row r="268" spans="1:9">
      <c r="A268" s="9"/>
      <c r="C268" s="14"/>
      <c r="D268" s="23" t="s">
        <v>105</v>
      </c>
      <c r="H268" s="28">
        <f>B555</f>
        <v>8.8923239838230102E-5</v>
      </c>
    </row>
    <row r="269" spans="1:9">
      <c r="A269" s="9"/>
      <c r="C269" s="14" t="s">
        <v>239</v>
      </c>
      <c r="D269" s="14"/>
      <c r="E269" s="9">
        <f>G269*E260</f>
        <v>11.3</v>
      </c>
      <c r="F269" s="9">
        <f>E269*(365.25/7)</f>
        <v>589.61785714285725</v>
      </c>
      <c r="G269" s="9">
        <v>0.16353111432706224</v>
      </c>
      <c r="I269" s="9">
        <f>F269*H270</f>
        <v>0.12834482532726935</v>
      </c>
    </row>
    <row r="270" spans="1:9">
      <c r="A270" s="9"/>
      <c r="C270" s="14"/>
      <c r="D270" s="23" t="s">
        <v>66</v>
      </c>
      <c r="H270" s="28">
        <f>B516</f>
        <v>2.1767459002886499E-4</v>
      </c>
    </row>
    <row r="271" spans="1:9" s="14" customFormat="1">
      <c r="B271" s="14" t="s">
        <v>138</v>
      </c>
      <c r="E271" s="14">
        <f>E38</f>
        <v>21.2</v>
      </c>
      <c r="F271" s="14">
        <f>E271*(365.25/7)</f>
        <v>1106.1857142857143</v>
      </c>
      <c r="G271" s="14">
        <v>1.0047169811320757</v>
      </c>
      <c r="H271" s="29"/>
      <c r="I271" s="14">
        <f>SUM(I272,I274,I276,I278,I280,I282,I287)</f>
        <v>0.98506971832203438</v>
      </c>
    </row>
    <row r="272" spans="1:9">
      <c r="A272" s="9"/>
      <c r="C272" s="14" t="s">
        <v>240</v>
      </c>
      <c r="D272" s="14"/>
      <c r="E272" s="9">
        <f>G272*E271</f>
        <v>0.5</v>
      </c>
      <c r="F272" s="9">
        <f>E272*(365.25/7)</f>
        <v>26.089285714285715</v>
      </c>
      <c r="G272" s="9">
        <v>2.358490566037736E-2</v>
      </c>
      <c r="I272" s="9">
        <f>F272*H273</f>
        <v>4.303580011089158E-2</v>
      </c>
    </row>
    <row r="273" spans="1:9">
      <c r="A273" s="9"/>
      <c r="C273" s="14"/>
      <c r="D273" s="2" t="s">
        <v>62</v>
      </c>
      <c r="H273" s="28">
        <f>B512</f>
        <v>1.6495583889185E-3</v>
      </c>
    </row>
    <row r="274" spans="1:9">
      <c r="A274" s="9"/>
      <c r="C274" s="14" t="s">
        <v>241</v>
      </c>
      <c r="D274" s="14"/>
      <c r="E274" s="9">
        <f>G274*E271</f>
        <v>3.4</v>
      </c>
      <c r="F274" s="9">
        <f>E274*(365.25/7)</f>
        <v>177.40714285714287</v>
      </c>
      <c r="G274" s="9">
        <v>0.16037735849056603</v>
      </c>
      <c r="I274" s="9">
        <f>F274*H275</f>
        <v>0.32170002236941186</v>
      </c>
    </row>
    <row r="275" spans="1:9">
      <c r="A275" s="9"/>
      <c r="C275" s="14"/>
      <c r="D275" s="20" t="s">
        <v>61</v>
      </c>
      <c r="H275" s="28">
        <f>B511</f>
        <v>1.81334312242693E-3</v>
      </c>
    </row>
    <row r="276" spans="1:9">
      <c r="A276" s="9"/>
      <c r="C276" s="14" t="s">
        <v>242</v>
      </c>
      <c r="D276" s="14"/>
      <c r="E276" s="9">
        <f>G276*E271</f>
        <v>1.9</v>
      </c>
      <c r="F276" s="9">
        <f>E276*(365.25/7)</f>
        <v>99.13928571428572</v>
      </c>
      <c r="G276" s="9">
        <v>8.9622641509433956E-2</v>
      </c>
      <c r="I276" s="9">
        <f>F276*H277</f>
        <v>8.03900919719856E-2</v>
      </c>
    </row>
    <row r="277" spans="1:9">
      <c r="A277" s="9"/>
      <c r="C277" s="14"/>
      <c r="D277" s="2" t="s">
        <v>64</v>
      </c>
      <c r="H277" s="28">
        <f>B514</f>
        <v>8.1088028214834705E-4</v>
      </c>
    </row>
    <row r="278" spans="1:9">
      <c r="A278" s="9"/>
      <c r="C278" s="14" t="s">
        <v>243</v>
      </c>
      <c r="D278" s="14"/>
      <c r="E278" s="9">
        <f>G278*E271</f>
        <v>11.5</v>
      </c>
      <c r="F278" s="9">
        <f>E278*(365.25/7)</f>
        <v>600.05357142857144</v>
      </c>
      <c r="G278" s="9">
        <v>0.54245283018867929</v>
      </c>
      <c r="I278" s="9">
        <f>F278*H279</f>
        <v>0.48657160930412335</v>
      </c>
    </row>
    <row r="279" spans="1:9">
      <c r="A279" s="9"/>
      <c r="C279" s="14"/>
      <c r="D279" s="2" t="s">
        <v>64</v>
      </c>
      <c r="H279" s="28">
        <f>B514</f>
        <v>8.1088028214834705E-4</v>
      </c>
    </row>
    <row r="280" spans="1:9">
      <c r="A280" s="9"/>
      <c r="C280" s="14" t="s">
        <v>244</v>
      </c>
      <c r="D280" s="14"/>
      <c r="E280" s="9">
        <f>G280*E271</f>
        <v>0.5</v>
      </c>
      <c r="F280" s="9">
        <f>E280*(365.25/7)</f>
        <v>26.089285714285715</v>
      </c>
      <c r="G280" s="9">
        <v>2.358490566037736E-2</v>
      </c>
      <c r="I280" s="9">
        <f>F280*H281</f>
        <v>1.3619372561600427E-2</v>
      </c>
    </row>
    <row r="281" spans="1:9">
      <c r="A281" s="9"/>
      <c r="C281" s="14"/>
      <c r="D281" s="2" t="s">
        <v>63</v>
      </c>
      <c r="H281" s="28">
        <f>B513</f>
        <v>5.2202933843232299E-4</v>
      </c>
    </row>
    <row r="282" spans="1:9">
      <c r="C282" s="14" t="s">
        <v>245</v>
      </c>
      <c r="D282" s="14"/>
      <c r="E282" s="9" t="s">
        <v>299</v>
      </c>
      <c r="F282" s="9" t="e">
        <f>E282*(365.25/7)</f>
        <v>#VALUE!</v>
      </c>
      <c r="G282" s="9">
        <v>-4.7169811320757482E-3</v>
      </c>
      <c r="I282" s="9">
        <v>0</v>
      </c>
    </row>
    <row r="283" spans="1:9">
      <c r="C283" s="14"/>
      <c r="D283" s="1" t="s">
        <v>61</v>
      </c>
    </row>
    <row r="284" spans="1:9">
      <c r="C284" s="14"/>
      <c r="D284" s="1" t="s">
        <v>62</v>
      </c>
    </row>
    <row r="285" spans="1:9">
      <c r="C285" s="14"/>
      <c r="D285" s="1" t="s">
        <v>63</v>
      </c>
    </row>
    <row r="286" spans="1:9">
      <c r="C286" s="14"/>
      <c r="D286" s="1" t="s">
        <v>64</v>
      </c>
    </row>
    <row r="287" spans="1:9">
      <c r="C287" s="14" t="s">
        <v>246</v>
      </c>
      <c r="D287" s="14"/>
      <c r="E287" s="9">
        <f>G287*E271</f>
        <v>3.5000000000000004</v>
      </c>
      <c r="F287" s="9">
        <f>E287*(365.25/7)</f>
        <v>182.62500000000003</v>
      </c>
      <c r="G287" s="9">
        <v>0.16509433962264153</v>
      </c>
      <c r="I287" s="9">
        <f>F287*H288</f>
        <v>3.9752822004021478E-2</v>
      </c>
    </row>
    <row r="288" spans="1:9">
      <c r="C288" s="14"/>
      <c r="D288" s="23" t="s">
        <v>66</v>
      </c>
      <c r="H288" s="28">
        <f>B516</f>
        <v>2.1767459002886499E-4</v>
      </c>
    </row>
    <row r="289" spans="1:9" s="17" customFormat="1">
      <c r="A289" s="17" t="s">
        <v>247</v>
      </c>
      <c r="E289" s="17">
        <f>E35</f>
        <v>140.1</v>
      </c>
      <c r="F289" s="17">
        <f>E289*(365.25/7)</f>
        <v>7310.2178571428567</v>
      </c>
      <c r="H289" s="30"/>
      <c r="I289" s="17">
        <f>SUM(I254,I260,I271)</f>
        <v>5.1148730855003457</v>
      </c>
    </row>
    <row r="290" spans="1:9">
      <c r="C290" s="14"/>
      <c r="D290" s="14"/>
      <c r="F290" s="14"/>
    </row>
    <row r="291" spans="1:9" s="14" customFormat="1">
      <c r="A291" s="14" t="s">
        <v>139</v>
      </c>
      <c r="H291" s="29"/>
    </row>
    <row r="292" spans="1:9" s="14" customFormat="1">
      <c r="B292" s="14" t="s">
        <v>140</v>
      </c>
      <c r="E292" s="14">
        <f>E40</f>
        <v>1.4</v>
      </c>
      <c r="F292" s="14">
        <f>E292*(365.25/7)</f>
        <v>73.05</v>
      </c>
      <c r="G292" s="14">
        <v>1</v>
      </c>
      <c r="H292" s="29"/>
      <c r="I292" s="14">
        <f>F292*H294</f>
        <v>1.5804075705561325E-2</v>
      </c>
    </row>
    <row r="293" spans="1:9">
      <c r="C293" s="14" t="s">
        <v>140</v>
      </c>
      <c r="D293" s="14"/>
      <c r="E293" s="9">
        <f>G293*E292</f>
        <v>1.4</v>
      </c>
      <c r="F293" s="9">
        <f>E293*(365.25/7)</f>
        <v>73.05</v>
      </c>
      <c r="G293" s="9">
        <v>1</v>
      </c>
    </row>
    <row r="294" spans="1:9">
      <c r="C294" s="14"/>
      <c r="D294" s="2" t="s">
        <v>65</v>
      </c>
      <c r="H294" s="28">
        <f>B515</f>
        <v>2.1634600555183199E-4</v>
      </c>
    </row>
    <row r="295" spans="1:9" s="14" customFormat="1">
      <c r="B295" s="14" t="s">
        <v>141</v>
      </c>
      <c r="D295" s="14" t="s">
        <v>335</v>
      </c>
      <c r="E295" s="14">
        <f>E301-SUM(E298,E292)</f>
        <v>1.0000000000000036</v>
      </c>
      <c r="F295" s="14">
        <f>E295*(365.25/7)</f>
        <v>52.178571428571615</v>
      </c>
      <c r="G295" s="14">
        <v>1</v>
      </c>
      <c r="H295" s="29"/>
      <c r="I295" s="14">
        <f>F295*H297</f>
        <v>6.903425023357293E-3</v>
      </c>
    </row>
    <row r="296" spans="1:9">
      <c r="C296" s="14" t="s">
        <v>141</v>
      </c>
      <c r="D296" s="14"/>
      <c r="E296" s="9">
        <f>G296*E295</f>
        <v>1.0000000000000036</v>
      </c>
      <c r="F296" s="9">
        <f>E296*(365.25/7)</f>
        <v>52.178571428571615</v>
      </c>
      <c r="G296" s="9">
        <v>1</v>
      </c>
    </row>
    <row r="297" spans="1:9">
      <c r="C297" s="14"/>
      <c r="D297" s="23" t="s">
        <v>32</v>
      </c>
      <c r="H297" s="28">
        <f>B482</f>
        <v>1.32303833438743E-4</v>
      </c>
    </row>
    <row r="298" spans="1:9" s="14" customFormat="1">
      <c r="B298" s="14" t="s">
        <v>142</v>
      </c>
      <c r="E298" s="14">
        <f>E42</f>
        <v>28.2</v>
      </c>
      <c r="F298" s="14">
        <f>E298*(365.25/7)</f>
        <v>1471.4357142857143</v>
      </c>
      <c r="G298" s="14">
        <v>1</v>
      </c>
      <c r="H298" s="29"/>
      <c r="I298" s="14">
        <f>F298*H300</f>
        <v>5.288172703631297E-2</v>
      </c>
    </row>
    <row r="299" spans="1:9">
      <c r="C299" s="14" t="s">
        <v>142</v>
      </c>
      <c r="D299" s="14"/>
      <c r="E299" s="9">
        <f>G299*E298</f>
        <v>28.2</v>
      </c>
      <c r="F299" s="9">
        <f>E299*(365.25/7)</f>
        <v>1471.4357142857143</v>
      </c>
      <c r="G299" s="9">
        <v>1</v>
      </c>
    </row>
    <row r="300" spans="1:9">
      <c r="C300" s="14"/>
      <c r="D300" s="23" t="s">
        <v>304</v>
      </c>
      <c r="H300" s="28">
        <f>B521</f>
        <v>3.59388633311674E-5</v>
      </c>
    </row>
    <row r="301" spans="1:9" s="17" customFormat="1">
      <c r="A301" s="17" t="s">
        <v>248</v>
      </c>
      <c r="E301" s="17">
        <f>E39</f>
        <v>30.6</v>
      </c>
      <c r="F301" s="17">
        <f>E301*(365.25/7)</f>
        <v>1596.6642857142858</v>
      </c>
      <c r="H301" s="30"/>
      <c r="I301" s="17">
        <f>SUM(I292,I295,I298)</f>
        <v>7.5589227765231581E-2</v>
      </c>
    </row>
    <row r="302" spans="1:9">
      <c r="C302" s="14"/>
      <c r="D302" s="14"/>
      <c r="F302" s="14"/>
    </row>
    <row r="303" spans="1:9" s="14" customFormat="1">
      <c r="A303" s="14" t="s">
        <v>143</v>
      </c>
      <c r="H303" s="29"/>
    </row>
    <row r="304" spans="1:9" s="14" customFormat="1">
      <c r="B304" s="14" t="s">
        <v>144</v>
      </c>
      <c r="E304" s="14">
        <f>E44</f>
        <v>14.2</v>
      </c>
      <c r="F304" s="14">
        <f>E304*(365.25/7)</f>
        <v>740.93571428571431</v>
      </c>
      <c r="G304" s="14">
        <v>1.0000000000000002</v>
      </c>
      <c r="H304" s="29"/>
      <c r="I304" s="14">
        <f>SUM(I305,I306,I307,I309)</f>
        <v>9.7349574111133749E-2</v>
      </c>
    </row>
    <row r="305" spans="1:9">
      <c r="C305" s="14" t="s">
        <v>249</v>
      </c>
      <c r="D305" s="14"/>
      <c r="E305" s="9">
        <f>G305*E304</f>
        <v>7.1999999999999993</v>
      </c>
      <c r="F305" s="9">
        <f>E305*(365.25/7)</f>
        <v>375.68571428571425</v>
      </c>
      <c r="G305" s="9">
        <v>0.50704225352112675</v>
      </c>
      <c r="I305" s="9">
        <f>F305*H308</f>
        <v>4.9704660168172328E-2</v>
      </c>
    </row>
    <row r="306" spans="1:9">
      <c r="C306" s="14" t="s">
        <v>250</v>
      </c>
      <c r="D306" s="14"/>
      <c r="E306" s="9">
        <f>G306*E304</f>
        <v>3.7000000000000006</v>
      </c>
      <c r="F306" s="9">
        <f>E306*(365.25/7)</f>
        <v>193.06071428571431</v>
      </c>
      <c r="G306" s="9">
        <v>0.26056338028169018</v>
      </c>
      <c r="I306" s="9">
        <f>F306*H308</f>
        <v>2.5542672586421896E-2</v>
      </c>
    </row>
    <row r="307" spans="1:9">
      <c r="C307" s="14" t="s">
        <v>251</v>
      </c>
      <c r="D307" s="14"/>
      <c r="E307" s="9">
        <f>G307*E304</f>
        <v>3</v>
      </c>
      <c r="F307" s="9">
        <f>E307*(365.25/7)</f>
        <v>156.53571428571428</v>
      </c>
      <c r="G307" s="9">
        <v>0.21126760563380284</v>
      </c>
      <c r="I307" s="9">
        <f>F307*H308</f>
        <v>2.0710275070071806E-2</v>
      </c>
    </row>
    <row r="308" spans="1:9">
      <c r="C308" s="14"/>
      <c r="D308" s="23" t="s">
        <v>32</v>
      </c>
      <c r="H308" s="28">
        <f>B482</f>
        <v>1.32303833438743E-4</v>
      </c>
    </row>
    <row r="309" spans="1:9">
      <c r="C309" s="14" t="s">
        <v>296</v>
      </c>
      <c r="D309" s="14"/>
      <c r="E309" s="9">
        <f>G309*E304</f>
        <v>0.3</v>
      </c>
      <c r="F309" s="9">
        <f>E309*(365.25/7)</f>
        <v>15.653571428571428</v>
      </c>
      <c r="G309" s="9">
        <v>2.1126760563380281E-2</v>
      </c>
      <c r="I309" s="9">
        <f>F309*H310</f>
        <v>1.3919662864677234E-3</v>
      </c>
    </row>
    <row r="310" spans="1:9">
      <c r="C310" s="14"/>
      <c r="D310" s="23" t="s">
        <v>105</v>
      </c>
      <c r="H310" s="28">
        <f>B555</f>
        <v>8.8923239838230102E-5</v>
      </c>
    </row>
    <row r="311" spans="1:9" s="14" customFormat="1">
      <c r="B311" s="14" t="s">
        <v>145</v>
      </c>
      <c r="E311" s="14">
        <f>(E346-SUM(E343,E337,E331,E322,E314,E304))/2</f>
        <v>6.6000000000000014</v>
      </c>
      <c r="F311" s="14">
        <f>E311*(365.25/7)</f>
        <v>344.37857142857149</v>
      </c>
      <c r="G311" s="14">
        <v>1</v>
      </c>
      <c r="H311" s="29"/>
      <c r="I311" s="14">
        <f>E311*H313</f>
        <v>9.6518713715099309E-4</v>
      </c>
    </row>
    <row r="312" spans="1:9">
      <c r="C312" s="14" t="s">
        <v>145</v>
      </c>
      <c r="D312" s="14"/>
      <c r="E312" s="9" t="s">
        <v>299</v>
      </c>
      <c r="F312" s="9" t="e">
        <f>E312*(365.25/7)</f>
        <v>#VALUE!</v>
      </c>
      <c r="G312" s="9">
        <v>1</v>
      </c>
    </row>
    <row r="313" spans="1:9">
      <c r="C313" s="23"/>
      <c r="D313" s="23" t="s">
        <v>35</v>
      </c>
      <c r="H313" s="28">
        <f>B485</f>
        <v>1.4624047532590801E-4</v>
      </c>
    </row>
    <row r="314" spans="1:9" s="14" customFormat="1">
      <c r="B314" s="14" t="s">
        <v>146</v>
      </c>
      <c r="E314" s="14">
        <f>E46</f>
        <v>19.899999999999999</v>
      </c>
      <c r="F314" s="14">
        <f>E314*(365.25/7)</f>
        <v>1038.3535714285713</v>
      </c>
      <c r="G314" s="14">
        <v>1.0050251256281406</v>
      </c>
      <c r="H314" s="29"/>
      <c r="I314" s="14">
        <f>SUM(I315,I316,I318,I320)</f>
        <v>0.23075930843848849</v>
      </c>
    </row>
    <row r="315" spans="1:9">
      <c r="A315" s="9"/>
      <c r="C315" s="14" t="s">
        <v>252</v>
      </c>
      <c r="D315" s="14"/>
      <c r="E315" s="9">
        <f>G315*E314</f>
        <v>4.2</v>
      </c>
      <c r="F315" s="9">
        <f>E315*(365.25/7)</f>
        <v>219.15</v>
      </c>
      <c r="G315" s="9">
        <v>0.21105527638190957</v>
      </c>
      <c r="I315" s="9">
        <f>F315*H317</f>
        <v>3.204860016767274E-2</v>
      </c>
    </row>
    <row r="316" spans="1:9">
      <c r="A316" s="9"/>
      <c r="C316" s="14" t="s">
        <v>253</v>
      </c>
      <c r="D316" s="14"/>
      <c r="E316" s="9">
        <f>G316*E314</f>
        <v>4.5</v>
      </c>
      <c r="F316" s="9">
        <f>E316*(365.25/7)</f>
        <v>234.80357142857144</v>
      </c>
      <c r="G316" s="9">
        <v>0.22613065326633167</v>
      </c>
      <c r="I316" s="9">
        <f>F316*H317</f>
        <v>3.4337785893935081E-2</v>
      </c>
    </row>
    <row r="317" spans="1:9">
      <c r="A317" s="9"/>
      <c r="D317" s="23" t="s">
        <v>35</v>
      </c>
      <c r="H317" s="28">
        <f>B485</f>
        <v>1.4624047532590801E-4</v>
      </c>
    </row>
    <row r="318" spans="1:9">
      <c r="A318" s="9"/>
      <c r="C318" s="14" t="s">
        <v>254</v>
      </c>
      <c r="D318" s="14"/>
      <c r="E318" s="9">
        <f>G318*E314</f>
        <v>5.6</v>
      </c>
      <c r="F318" s="9">
        <f>E318*(365.25/7)</f>
        <v>292.2</v>
      </c>
      <c r="G318" s="9">
        <v>0.28140703517587939</v>
      </c>
      <c r="I318" s="9">
        <f>F318*H319</f>
        <v>0.12087839357789625</v>
      </c>
    </row>
    <row r="319" spans="1:9">
      <c r="A319" s="9"/>
      <c r="D319" s="2" t="s">
        <v>25</v>
      </c>
      <c r="H319" s="28">
        <f>B475</f>
        <v>4.1368375625563399E-4</v>
      </c>
    </row>
    <row r="320" spans="1:9">
      <c r="A320" s="9"/>
      <c r="C320" s="14" t="s">
        <v>255</v>
      </c>
      <c r="D320" s="14"/>
      <c r="E320" s="9">
        <f>G320*E314</f>
        <v>5.7</v>
      </c>
      <c r="F320" s="9">
        <f>E320*(365.25/7)</f>
        <v>297.41785714285714</v>
      </c>
      <c r="G320" s="9">
        <v>0.28643216080402012</v>
      </c>
      <c r="I320" s="9">
        <f>F320*H321</f>
        <v>4.3494528798984432E-2</v>
      </c>
    </row>
    <row r="321" spans="1:9">
      <c r="A321" s="9"/>
      <c r="C321" s="23"/>
      <c r="D321" s="23" t="s">
        <v>35</v>
      </c>
      <c r="H321" s="28">
        <f>B485</f>
        <v>1.4624047532590801E-4</v>
      </c>
    </row>
    <row r="322" spans="1:9" s="14" customFormat="1">
      <c r="B322" s="14" t="s">
        <v>147</v>
      </c>
      <c r="E322" s="14">
        <f>E47</f>
        <v>32.9</v>
      </c>
      <c r="F322" s="14">
        <f>E322*(365.25/7)</f>
        <v>1716.675</v>
      </c>
      <c r="G322" s="14">
        <v>1.0000000000000002</v>
      </c>
      <c r="H322" s="29"/>
      <c r="I322" s="14">
        <f>SUM(I323,I325,I327,I329)</f>
        <v>0.12569204900195358</v>
      </c>
    </row>
    <row r="323" spans="1:9">
      <c r="A323" s="9"/>
      <c r="C323" s="14" t="s">
        <v>256</v>
      </c>
      <c r="D323" s="14"/>
      <c r="E323" s="9">
        <f>G323*E322</f>
        <v>9.1</v>
      </c>
      <c r="F323" s="9">
        <f>E323*(365.25/7)</f>
        <v>474.82499999999999</v>
      </c>
      <c r="G323" s="9">
        <v>0.27659574468085107</v>
      </c>
      <c r="I323" s="9">
        <f>F323*H324</f>
        <v>5.2282469526742155E-2</v>
      </c>
    </row>
    <row r="324" spans="1:9">
      <c r="A324" s="9"/>
      <c r="D324" s="2" t="s">
        <v>103</v>
      </c>
      <c r="H324" s="28">
        <f>B553</f>
        <v>1.10108923343847E-4</v>
      </c>
    </row>
    <row r="325" spans="1:9">
      <c r="A325" s="9"/>
      <c r="C325" s="14" t="s">
        <v>257</v>
      </c>
      <c r="D325" s="14"/>
      <c r="E325" s="9">
        <f>G325*E322</f>
        <v>17</v>
      </c>
      <c r="F325" s="9">
        <f>E325*(365.25/7)</f>
        <v>887.03571428571433</v>
      </c>
      <c r="G325" s="9">
        <v>0.51671732522796354</v>
      </c>
      <c r="I325" s="9">
        <f>F325*H326</f>
        <v>5.71401104781721E-2</v>
      </c>
    </row>
    <row r="326" spans="1:9">
      <c r="A326" s="9"/>
      <c r="D326" s="2" t="s">
        <v>102</v>
      </c>
      <c r="H326" s="28">
        <f>B552</f>
        <v>6.4416922067432405E-5</v>
      </c>
    </row>
    <row r="327" spans="1:9">
      <c r="A327" s="9"/>
      <c r="C327" s="14" t="s">
        <v>297</v>
      </c>
      <c r="D327" s="14"/>
      <c r="E327" s="9">
        <f>G327*E322</f>
        <v>2.2999999999999998</v>
      </c>
      <c r="F327" s="9">
        <f>E327*(365.25/7)</f>
        <v>120.01071428571429</v>
      </c>
      <c r="G327" s="9">
        <v>6.9908814589665649E-2</v>
      </c>
      <c r="I327" s="9">
        <f>F327*H328</f>
        <v>6.3024868420657326E-3</v>
      </c>
    </row>
    <row r="328" spans="1:9">
      <c r="A328" s="9"/>
      <c r="D328" s="2" t="s">
        <v>86</v>
      </c>
      <c r="H328" s="28">
        <f>B536</f>
        <v>5.2516034752206799E-5</v>
      </c>
    </row>
    <row r="329" spans="1:9">
      <c r="A329" s="9"/>
      <c r="C329" s="14" t="s">
        <v>258</v>
      </c>
      <c r="D329" s="14"/>
      <c r="E329" s="9">
        <f>G329*E322</f>
        <v>4.5</v>
      </c>
      <c r="F329" s="9">
        <f>E329*(365.25/7)</f>
        <v>234.80357142857144</v>
      </c>
      <c r="G329" s="9">
        <v>0.13677811550151978</v>
      </c>
      <c r="I329" s="9">
        <f>F329*H330</f>
        <v>9.9669821549736009E-3</v>
      </c>
    </row>
    <row r="330" spans="1:9">
      <c r="A330" s="9"/>
      <c r="D330" s="2" t="s">
        <v>104</v>
      </c>
      <c r="H330" s="28">
        <f>B554</f>
        <v>4.2448171015173903E-5</v>
      </c>
    </row>
    <row r="331" spans="1:9" s="14" customFormat="1">
      <c r="B331" s="14" t="s">
        <v>259</v>
      </c>
      <c r="E331" s="14">
        <f>E48</f>
        <v>10.199999999999999</v>
      </c>
      <c r="F331" s="14">
        <f>E331*(365.25/7)</f>
        <v>532.22142857142853</v>
      </c>
      <c r="G331" s="14">
        <v>1.0098039215686276</v>
      </c>
      <c r="H331" s="29"/>
      <c r="I331" s="14">
        <f>SUM(I332:I334,I335)</f>
        <v>0.21165032157764074</v>
      </c>
    </row>
    <row r="332" spans="1:9">
      <c r="A332" s="9"/>
      <c r="C332" s="14" t="s">
        <v>260</v>
      </c>
      <c r="D332" s="14"/>
      <c r="E332" s="9">
        <f>G332*E331</f>
        <v>3.3</v>
      </c>
      <c r="F332" s="9">
        <f>E332*(365.25/7)</f>
        <v>172.18928571428572</v>
      </c>
      <c r="G332" s="9">
        <v>0.3235294117647059</v>
      </c>
      <c r="I332" s="9">
        <f>F332*$H$336</f>
        <v>6.7810297204486836E-2</v>
      </c>
    </row>
    <row r="333" spans="1:9">
      <c r="A333" s="9"/>
      <c r="C333" s="14" t="s">
        <v>261</v>
      </c>
      <c r="D333" s="14"/>
      <c r="E333" s="9">
        <f>G333*E331</f>
        <v>3.3</v>
      </c>
      <c r="F333" s="9">
        <f>E333*(365.25/7)</f>
        <v>172.18928571428572</v>
      </c>
      <c r="G333" s="9">
        <v>0.3235294117647059</v>
      </c>
      <c r="I333" s="9">
        <f>F333*$H$336</f>
        <v>6.7810297204486836E-2</v>
      </c>
    </row>
    <row r="334" spans="1:9">
      <c r="A334" s="9"/>
      <c r="C334" s="14" t="s">
        <v>262</v>
      </c>
      <c r="D334" s="14"/>
      <c r="E334" s="9">
        <f>G334*E331</f>
        <v>1.1000000000000001</v>
      </c>
      <c r="F334" s="9">
        <f>E334*(365.25/7)</f>
        <v>57.396428571428579</v>
      </c>
      <c r="G334" s="9">
        <v>0.10784313725490198</v>
      </c>
      <c r="I334" s="9">
        <f>F334*$H$336</f>
        <v>2.2603432401495614E-2</v>
      </c>
    </row>
    <row r="335" spans="1:9">
      <c r="A335" s="9"/>
      <c r="C335" s="14" t="s">
        <v>263</v>
      </c>
      <c r="D335" s="14"/>
      <c r="E335" s="9">
        <f>G335*E331</f>
        <v>2.6</v>
      </c>
      <c r="F335" s="9">
        <f>E335*(365.25/7)</f>
        <v>135.66428571428571</v>
      </c>
      <c r="G335" s="9">
        <v>0.25490196078431376</v>
      </c>
      <c r="I335" s="9">
        <f>F335*$H$336</f>
        <v>5.3426294767171444E-2</v>
      </c>
    </row>
    <row r="336" spans="1:9">
      <c r="A336" s="9"/>
      <c r="C336" s="14"/>
      <c r="D336" s="23" t="s">
        <v>21</v>
      </c>
      <c r="H336" s="28">
        <f>B471</f>
        <v>3.9381252395114002E-4</v>
      </c>
    </row>
    <row r="337" spans="1:9" s="14" customFormat="1">
      <c r="B337" s="14" t="s">
        <v>148</v>
      </c>
      <c r="E337" s="14">
        <f>E49</f>
        <v>6.8</v>
      </c>
      <c r="F337" s="14">
        <f>E337*(365.25/7)</f>
        <v>354.81428571428575</v>
      </c>
      <c r="G337" s="14">
        <v>1</v>
      </c>
      <c r="H337" s="29"/>
      <c r="I337" s="14">
        <f>F337*H339</f>
        <v>3.4850955422065059E-2</v>
      </c>
    </row>
    <row r="338" spans="1:9">
      <c r="A338" s="9"/>
      <c r="C338" s="14" t="s">
        <v>148</v>
      </c>
      <c r="D338" s="14"/>
      <c r="E338" s="9">
        <f>G338*E337</f>
        <v>6.8</v>
      </c>
      <c r="F338" s="9">
        <f>E338*(365.25/7)</f>
        <v>354.81428571428575</v>
      </c>
      <c r="G338" s="9">
        <v>1</v>
      </c>
    </row>
    <row r="339" spans="1:9">
      <c r="A339" s="9"/>
      <c r="C339" s="14"/>
      <c r="D339" s="23" t="s">
        <v>59</v>
      </c>
      <c r="H339" s="28">
        <f>B509</f>
        <v>9.8223089726800898E-5</v>
      </c>
    </row>
    <row r="340" spans="1:9" s="14" customFormat="1">
      <c r="B340" s="14" t="s">
        <v>149</v>
      </c>
      <c r="E340" s="14">
        <f>(E346-SUM(E343,E337,E331,E322,E314,E304))/2</f>
        <v>6.6000000000000014</v>
      </c>
      <c r="F340" s="14">
        <f>E340*(365.25/7)</f>
        <v>344.37857142857149</v>
      </c>
      <c r="G340" s="14">
        <v>1</v>
      </c>
      <c r="H340" s="29"/>
      <c r="I340" s="14">
        <f>F340*H342</f>
        <v>3.3825927321416087E-2</v>
      </c>
    </row>
    <row r="341" spans="1:9">
      <c r="A341" s="9"/>
      <c r="C341" s="14" t="s">
        <v>149</v>
      </c>
      <c r="D341" s="14"/>
      <c r="E341" s="9">
        <f>G341*E340</f>
        <v>6.6000000000000014</v>
      </c>
      <c r="F341" s="9">
        <f>E341*(365.25/7)</f>
        <v>344.37857142857149</v>
      </c>
      <c r="G341" s="9">
        <v>1</v>
      </c>
    </row>
    <row r="342" spans="1:9">
      <c r="A342" s="9"/>
      <c r="C342" s="14"/>
      <c r="D342" s="23" t="s">
        <v>59</v>
      </c>
      <c r="H342" s="28">
        <f>B509</f>
        <v>9.8223089726800898E-5</v>
      </c>
    </row>
    <row r="343" spans="1:9" s="14" customFormat="1">
      <c r="B343" s="14" t="s">
        <v>150</v>
      </c>
      <c r="E343" s="14">
        <f>E51</f>
        <v>3.2</v>
      </c>
      <c r="F343" s="14">
        <f>E343*(365.25/7)</f>
        <v>166.97142857142859</v>
      </c>
      <c r="G343" s="14">
        <v>1</v>
      </c>
      <c r="H343" s="29"/>
      <c r="I343" s="14">
        <f>F343*H345</f>
        <v>1.6400449610383557E-2</v>
      </c>
    </row>
    <row r="344" spans="1:9">
      <c r="A344" s="9"/>
      <c r="C344" s="14" t="s">
        <v>150</v>
      </c>
      <c r="D344" s="14"/>
      <c r="E344" s="9">
        <f>G344*E343</f>
        <v>3.2</v>
      </c>
      <c r="F344" s="9">
        <f>E344*(365.25/7)</f>
        <v>166.97142857142859</v>
      </c>
      <c r="G344" s="9">
        <v>1</v>
      </c>
    </row>
    <row r="345" spans="1:9">
      <c r="A345" s="9"/>
      <c r="C345" s="14"/>
      <c r="D345" s="23" t="s">
        <v>59</v>
      </c>
      <c r="H345" s="28">
        <f>B509</f>
        <v>9.8223089726800898E-5</v>
      </c>
    </row>
    <row r="346" spans="1:9" s="17" customFormat="1">
      <c r="A346" s="17" t="s">
        <v>264</v>
      </c>
      <c r="E346" s="17">
        <f>E43</f>
        <v>100.4</v>
      </c>
      <c r="F346" s="17">
        <f>E346*(365.25/7)</f>
        <v>5238.7285714285717</v>
      </c>
      <c r="H346" s="30"/>
      <c r="I346" s="17">
        <f>SUM(I304,I311,I314,I322,I331,I337,I340,I343)</f>
        <v>0.7514937726202322</v>
      </c>
    </row>
    <row r="347" spans="1:9">
      <c r="C347" s="14"/>
      <c r="D347" s="14"/>
      <c r="F347" s="14"/>
    </row>
    <row r="348" spans="1:9" s="14" customFormat="1">
      <c r="A348" s="14" t="s">
        <v>265</v>
      </c>
      <c r="H348" s="29"/>
    </row>
    <row r="349" spans="1:9" s="14" customFormat="1">
      <c r="B349" s="14" t="s">
        <v>266</v>
      </c>
      <c r="E349" s="14">
        <v>0</v>
      </c>
      <c r="F349" s="14">
        <f>E349*(365.25/7)</f>
        <v>0</v>
      </c>
      <c r="G349" s="14">
        <v>1</v>
      </c>
      <c r="H349" s="29"/>
      <c r="I349" s="14">
        <f>F349*H351</f>
        <v>0</v>
      </c>
    </row>
    <row r="350" spans="1:9">
      <c r="C350" s="14" t="s">
        <v>266</v>
      </c>
      <c r="D350" s="14"/>
      <c r="E350" s="9">
        <f>G350*E349</f>
        <v>0</v>
      </c>
      <c r="F350" s="9">
        <f>E350*(365.25/7)</f>
        <v>0</v>
      </c>
      <c r="G350" s="9">
        <v>1</v>
      </c>
    </row>
    <row r="351" spans="1:9">
      <c r="C351" s="14"/>
      <c r="D351" s="23" t="s">
        <v>95</v>
      </c>
      <c r="H351" s="28">
        <f>B545</f>
        <v>3.824755326939E-5</v>
      </c>
    </row>
    <row r="352" spans="1:9" s="14" customFormat="1">
      <c r="B352" s="14" t="s">
        <v>267</v>
      </c>
      <c r="E352" s="14">
        <v>0</v>
      </c>
      <c r="F352" s="14">
        <f>E352*(365.25/7)</f>
        <v>0</v>
      </c>
      <c r="G352" s="14">
        <v>1</v>
      </c>
      <c r="H352" s="29"/>
      <c r="I352" s="14">
        <f>F352*H354</f>
        <v>0</v>
      </c>
    </row>
    <row r="353" spans="1:9">
      <c r="C353" s="14" t="s">
        <v>267</v>
      </c>
      <c r="D353" s="14"/>
      <c r="E353" s="9">
        <f>G353*E352</f>
        <v>0</v>
      </c>
      <c r="F353" s="9">
        <f>E353*(365.25/7)</f>
        <v>0</v>
      </c>
      <c r="G353" s="9">
        <v>1</v>
      </c>
    </row>
    <row r="354" spans="1:9">
      <c r="C354" s="14"/>
      <c r="D354" s="23" t="s">
        <v>96</v>
      </c>
      <c r="H354" s="28">
        <f>B546</f>
        <v>5.6504860152661899E-5</v>
      </c>
    </row>
    <row r="355" spans="1:9" s="14" customFormat="1">
      <c r="B355" s="14" t="s">
        <v>268</v>
      </c>
      <c r="E355" s="14">
        <v>0</v>
      </c>
      <c r="F355" s="14">
        <f>E355*(365.25/7)</f>
        <v>0</v>
      </c>
      <c r="G355" s="14">
        <v>1</v>
      </c>
      <c r="H355" s="29"/>
      <c r="I355" s="14">
        <f>F355*H357</f>
        <v>0</v>
      </c>
    </row>
    <row r="356" spans="1:9">
      <c r="C356" s="14" t="s">
        <v>268</v>
      </c>
      <c r="D356" s="14"/>
      <c r="E356" s="9">
        <f>G356*E355</f>
        <v>0</v>
      </c>
      <c r="F356" s="9">
        <f>E356*(365.25/7)</f>
        <v>0</v>
      </c>
      <c r="G356" s="9">
        <v>1</v>
      </c>
    </row>
    <row r="357" spans="1:9">
      <c r="C357" s="14"/>
      <c r="D357" s="23" t="s">
        <v>97</v>
      </c>
      <c r="H357" s="28">
        <f>B547</f>
        <v>9.3256242008266403E-5</v>
      </c>
    </row>
    <row r="358" spans="1:9" s="14" customFormat="1">
      <c r="B358" s="14" t="s">
        <v>269</v>
      </c>
      <c r="E358" s="14">
        <v>0</v>
      </c>
      <c r="F358" s="14">
        <f>E358*(365.25/7)</f>
        <v>0</v>
      </c>
      <c r="G358" s="14">
        <v>1</v>
      </c>
      <c r="H358" s="29"/>
      <c r="I358" s="14">
        <f>F358*H360</f>
        <v>0</v>
      </c>
    </row>
    <row r="359" spans="1:9">
      <c r="C359" s="14" t="s">
        <v>269</v>
      </c>
      <c r="D359" s="14"/>
      <c r="E359" s="9">
        <f>G359*E358</f>
        <v>0</v>
      </c>
      <c r="F359" s="9">
        <f>E359*(365.25/7)</f>
        <v>0</v>
      </c>
      <c r="G359" s="9">
        <v>1</v>
      </c>
    </row>
    <row r="360" spans="1:9">
      <c r="C360" s="14"/>
      <c r="D360" s="23" t="s">
        <v>98</v>
      </c>
      <c r="H360" s="28">
        <f>B548</f>
        <v>8.2876669036578793E-5</v>
      </c>
    </row>
    <row r="361" spans="1:9" s="17" customFormat="1">
      <c r="A361" s="17" t="s">
        <v>270</v>
      </c>
      <c r="E361" s="17">
        <v>0</v>
      </c>
      <c r="F361" s="17">
        <f>E361*(365.25/7)</f>
        <v>0</v>
      </c>
      <c r="H361" s="31"/>
      <c r="I361" s="18">
        <f>SUM(I349,I352,I355,I358)</f>
        <v>0</v>
      </c>
    </row>
    <row r="362" spans="1:9">
      <c r="C362" s="14"/>
      <c r="D362" s="14"/>
      <c r="F362" s="14"/>
    </row>
    <row r="363" spans="1:9" s="14" customFormat="1">
      <c r="A363" s="14" t="s">
        <v>151</v>
      </c>
      <c r="H363" s="29"/>
    </row>
    <row r="364" spans="1:9" s="14" customFormat="1">
      <c r="B364" s="14" t="s">
        <v>152</v>
      </c>
      <c r="E364" s="14">
        <f>E54</f>
        <v>21</v>
      </c>
      <c r="F364" s="14">
        <f>E364*(365.25/7)</f>
        <v>1095.75</v>
      </c>
      <c r="G364" s="14">
        <v>0.98571428571428577</v>
      </c>
      <c r="H364" s="29"/>
      <c r="I364" s="14">
        <f>SUM(I365,I367,I369)</f>
        <v>6.0809355256451883E-2</v>
      </c>
    </row>
    <row r="365" spans="1:9">
      <c r="C365" s="14" t="s">
        <v>271</v>
      </c>
      <c r="D365" s="14"/>
      <c r="E365" s="9">
        <f>G365*E364</f>
        <v>7.6</v>
      </c>
      <c r="F365" s="9">
        <f>E365*(365.25/7)</f>
        <v>396.55714285714288</v>
      </c>
      <c r="G365" s="9">
        <v>0.3619047619047619</v>
      </c>
      <c r="I365" s="9">
        <f>F365*H366</f>
        <v>2.1565762845206747E-2</v>
      </c>
    </row>
    <row r="366" spans="1:9">
      <c r="C366" s="14"/>
      <c r="D366" s="23" t="s">
        <v>306</v>
      </c>
      <c r="H366" s="28">
        <f>B556</f>
        <v>5.4382484929733503E-5</v>
      </c>
    </row>
    <row r="367" spans="1:9">
      <c r="C367" s="14" t="s">
        <v>272</v>
      </c>
      <c r="D367" s="14">
        <f>F364-SUM(F365,F369)</f>
        <v>15.653571428571468</v>
      </c>
      <c r="E367" s="9" t="s">
        <v>299</v>
      </c>
      <c r="F367" s="14" t="e">
        <f>E367*(365.25/7)</f>
        <v>#VALUE!</v>
      </c>
      <c r="G367" s="9">
        <v>1.4285714285714235E-2</v>
      </c>
      <c r="I367" s="9">
        <f>D367*H368</f>
        <v>2.0710275070071858E-3</v>
      </c>
    </row>
    <row r="368" spans="1:9">
      <c r="C368" s="14"/>
      <c r="D368" s="23" t="s">
        <v>32</v>
      </c>
      <c r="F368" s="14"/>
      <c r="H368" s="28">
        <f>B482</f>
        <v>1.32303833438743E-4</v>
      </c>
    </row>
    <row r="369" spans="1:9">
      <c r="C369" s="14" t="s">
        <v>273</v>
      </c>
      <c r="D369" s="14"/>
      <c r="E369" s="9">
        <f>G369*E364</f>
        <v>13.1</v>
      </c>
      <c r="F369" s="9">
        <f>E369*(365.25/7)</f>
        <v>683.53928571428571</v>
      </c>
      <c r="G369" s="9">
        <v>0.62380952380952381</v>
      </c>
      <c r="I369" s="9">
        <f>F369*H370</f>
        <v>3.7172564904237947E-2</v>
      </c>
    </row>
    <row r="370" spans="1:9">
      <c r="C370" s="14"/>
      <c r="D370" s="20" t="s">
        <v>306</v>
      </c>
      <c r="H370" s="28">
        <f>B556</f>
        <v>5.4382484929733503E-5</v>
      </c>
    </row>
    <row r="371" spans="1:9" s="14" customFormat="1">
      <c r="B371" s="14" t="s">
        <v>153</v>
      </c>
      <c r="E371" s="14" t="s">
        <v>299</v>
      </c>
      <c r="F371" s="14" t="e">
        <f>E371*(365.25/7)</f>
        <v>#VALUE!</v>
      </c>
      <c r="G371" s="14">
        <v>1</v>
      </c>
      <c r="H371" s="29"/>
      <c r="I371" s="14">
        <f>0</f>
        <v>0</v>
      </c>
    </row>
    <row r="372" spans="1:9">
      <c r="C372" s="14" t="s">
        <v>153</v>
      </c>
      <c r="D372" s="14"/>
      <c r="E372" s="9" t="s">
        <v>299</v>
      </c>
      <c r="F372" s="14" t="e">
        <f>E372*(365.25/7)</f>
        <v>#VALUE!</v>
      </c>
      <c r="G372" s="9">
        <v>1</v>
      </c>
    </row>
    <row r="373" spans="1:9" s="14" customFormat="1">
      <c r="B373" s="14" t="s">
        <v>274</v>
      </c>
      <c r="E373" s="14">
        <f>E56</f>
        <v>14.5</v>
      </c>
      <c r="F373" s="14">
        <f>E373*(365.25/7)</f>
        <v>756.58928571428578</v>
      </c>
      <c r="G373" s="14">
        <v>0.99310344827586206</v>
      </c>
      <c r="H373" s="29"/>
      <c r="I373" s="14">
        <f>SUM(I374,I375)</f>
        <v>0.10988091486059226</v>
      </c>
    </row>
    <row r="374" spans="1:9">
      <c r="C374" s="14" t="s">
        <v>275</v>
      </c>
      <c r="D374" s="14"/>
      <c r="E374" s="9">
        <f>G374*E373</f>
        <v>3.1</v>
      </c>
      <c r="F374" s="9">
        <f>E374*(365.25/7)</f>
        <v>161.75357142857143</v>
      </c>
      <c r="G374" s="9">
        <v>0.21379310344827587</v>
      </c>
      <c r="I374" s="9">
        <f>F374*H376</f>
        <v>2.3654919171377499E-2</v>
      </c>
    </row>
    <row r="375" spans="1:9">
      <c r="C375" s="14" t="s">
        <v>276</v>
      </c>
      <c r="D375" s="14"/>
      <c r="E375" s="9">
        <f>G375*E373</f>
        <v>11.3</v>
      </c>
      <c r="F375" s="9">
        <f>E375*(365.25/7)</f>
        <v>589.61785714285725</v>
      </c>
      <c r="G375" s="9">
        <v>0.77931034482758621</v>
      </c>
      <c r="I375" s="9">
        <f>F375*H376</f>
        <v>8.6225995689214768E-2</v>
      </c>
    </row>
    <row r="376" spans="1:9">
      <c r="C376" s="14"/>
      <c r="D376" s="23" t="s">
        <v>35</v>
      </c>
      <c r="H376" s="28">
        <f>B485</f>
        <v>1.4624047532590801E-4</v>
      </c>
      <c r="I376" s="25"/>
    </row>
    <row r="377" spans="1:9" s="14" customFormat="1">
      <c r="B377" s="14" t="s">
        <v>154</v>
      </c>
      <c r="E377" s="14">
        <f>E57</f>
        <v>41.7</v>
      </c>
      <c r="F377" s="14">
        <f>E377*(365.25/7)</f>
        <v>2175.846428571429</v>
      </c>
      <c r="G377" s="14">
        <v>0.99760191846522783</v>
      </c>
      <c r="H377" s="29"/>
      <c r="I377" s="14">
        <f>SUM(I378,I380,I381,I382,I383,I384,I385)</f>
        <v>6.7752332814859498E-2</v>
      </c>
    </row>
    <row r="378" spans="1:9">
      <c r="A378" s="9"/>
      <c r="C378" s="14" t="s">
        <v>74</v>
      </c>
      <c r="D378" s="14"/>
      <c r="E378" s="9">
        <f>G378*E377</f>
        <v>6.9</v>
      </c>
      <c r="F378" s="9">
        <f>E378*(365.25/7)</f>
        <v>360.0321428571429</v>
      </c>
      <c r="G378" s="9">
        <v>0.16546762589928057</v>
      </c>
      <c r="I378" s="9">
        <f>F378*H379</f>
        <v>1.071969722899873E-2</v>
      </c>
    </row>
    <row r="379" spans="1:9">
      <c r="A379" s="9"/>
      <c r="C379" s="14"/>
      <c r="D379" s="2" t="s">
        <v>74</v>
      </c>
      <c r="H379" s="28">
        <f>B524</f>
        <v>2.9774278329510701E-5</v>
      </c>
    </row>
    <row r="380" spans="1:9">
      <c r="A380" s="9"/>
      <c r="C380" s="14" t="s">
        <v>277</v>
      </c>
      <c r="D380" s="14"/>
      <c r="E380" s="9">
        <f>G380*E377</f>
        <v>2.7</v>
      </c>
      <c r="F380" s="9">
        <f t="shared" ref="F380:F385" si="2">E380*(365.25/7)</f>
        <v>140.88214285714287</v>
      </c>
      <c r="G380" s="9">
        <v>6.4748201438848921E-2</v>
      </c>
      <c r="I380" s="9">
        <f>F380*H386</f>
        <v>4.437697869793201E-3</v>
      </c>
    </row>
    <row r="381" spans="1:9">
      <c r="A381" s="9"/>
      <c r="C381" s="14" t="s">
        <v>278</v>
      </c>
      <c r="D381" s="14"/>
      <c r="E381" s="9">
        <f>G381*E377</f>
        <v>2.1</v>
      </c>
      <c r="F381" s="9">
        <f t="shared" si="2"/>
        <v>109.575</v>
      </c>
      <c r="G381" s="9">
        <v>5.0359712230215826E-2</v>
      </c>
      <c r="I381" s="9">
        <f>F381*H386</f>
        <v>3.4515427876169341E-3</v>
      </c>
    </row>
    <row r="382" spans="1:9">
      <c r="A382" s="9"/>
      <c r="C382" s="14" t="s">
        <v>279</v>
      </c>
      <c r="D382" s="14"/>
      <c r="E382" s="9">
        <f>G382*E377</f>
        <v>6.9</v>
      </c>
      <c r="F382" s="9">
        <f t="shared" si="2"/>
        <v>360.0321428571429</v>
      </c>
      <c r="G382" s="9">
        <v>0.16546762589928057</v>
      </c>
      <c r="I382" s="9">
        <f>F382*$H$386</f>
        <v>1.1340783445027071E-2</v>
      </c>
    </row>
    <row r="383" spans="1:9">
      <c r="A383" s="9"/>
      <c r="C383" s="14" t="s">
        <v>280</v>
      </c>
      <c r="D383" s="14"/>
      <c r="E383" s="9">
        <f>G383*E377</f>
        <v>9.1</v>
      </c>
      <c r="F383" s="9">
        <f t="shared" si="2"/>
        <v>474.82499999999999</v>
      </c>
      <c r="G383" s="9">
        <v>0.21822541966426856</v>
      </c>
      <c r="I383" s="9">
        <f>F383*H386</f>
        <v>1.4956685413006715E-2</v>
      </c>
    </row>
    <row r="384" spans="1:9">
      <c r="A384" s="9"/>
      <c r="C384" s="14" t="s">
        <v>281</v>
      </c>
      <c r="D384" s="14"/>
      <c r="E384" s="9">
        <f>G384*E377</f>
        <v>11.3</v>
      </c>
      <c r="F384" s="9">
        <f t="shared" si="2"/>
        <v>589.61785714285725</v>
      </c>
      <c r="G384" s="9">
        <v>0.27098321342925658</v>
      </c>
      <c r="I384" s="9">
        <f>F384*H386</f>
        <v>1.8572587380986362E-2</v>
      </c>
    </row>
    <row r="385" spans="1:9">
      <c r="A385" s="9"/>
      <c r="C385" s="14" t="s">
        <v>282</v>
      </c>
      <c r="D385" s="14"/>
      <c r="E385" s="9">
        <f>G385*E377</f>
        <v>2.6</v>
      </c>
      <c r="F385" s="9">
        <f t="shared" si="2"/>
        <v>135.66428571428571</v>
      </c>
      <c r="G385" s="9">
        <v>6.235011990407674E-2</v>
      </c>
      <c r="I385" s="9">
        <f>F385*H386</f>
        <v>4.2733386894304899E-3</v>
      </c>
    </row>
    <row r="386" spans="1:9">
      <c r="A386" s="9"/>
      <c r="C386" s="14"/>
      <c r="D386" s="2" t="s">
        <v>75</v>
      </c>
      <c r="H386" s="28">
        <f>B525</f>
        <v>3.1499363792990501E-5</v>
      </c>
    </row>
    <row r="387" spans="1:9" s="14" customFormat="1">
      <c r="B387" s="14" t="s">
        <v>155</v>
      </c>
      <c r="E387" s="14">
        <f>E58</f>
        <v>5.2</v>
      </c>
      <c r="F387" s="14">
        <f>E387*(365.25/7)</f>
        <v>271.32857142857142</v>
      </c>
      <c r="G387" s="14">
        <v>1</v>
      </c>
      <c r="H387" s="29"/>
      <c r="I387" s="14">
        <f>F387*H390</f>
        <v>7.8790615275017781E-3</v>
      </c>
    </row>
    <row r="388" spans="1:9">
      <c r="A388" s="9"/>
      <c r="C388" s="14" t="s">
        <v>283</v>
      </c>
      <c r="D388" s="14"/>
      <c r="E388" s="9">
        <f>G388*E387</f>
        <v>5.2</v>
      </c>
      <c r="F388" s="9">
        <f>E388*(365.25/7)</f>
        <v>271.32857142857142</v>
      </c>
      <c r="G388" s="9">
        <v>1</v>
      </c>
    </row>
    <row r="389" spans="1:9">
      <c r="A389" s="9"/>
      <c r="C389" s="14" t="s">
        <v>284</v>
      </c>
      <c r="D389" s="14"/>
      <c r="E389" s="9" t="s">
        <v>300</v>
      </c>
      <c r="F389" s="9" t="e">
        <f>E389*(365.25/7)</f>
        <v>#VALUE!</v>
      </c>
    </row>
    <row r="390" spans="1:9">
      <c r="A390" s="9"/>
      <c r="C390" s="14"/>
      <c r="D390" s="23" t="s">
        <v>305</v>
      </c>
      <c r="H390" s="28">
        <f>B523</f>
        <v>2.9038819929717501E-5</v>
      </c>
    </row>
    <row r="391" spans="1:9" s="14" customFormat="1">
      <c r="B391" s="14" t="s">
        <v>156</v>
      </c>
      <c r="E391" s="14">
        <f>E400-SUM(E364,E373,E377,E387)</f>
        <v>8.0999999999999943</v>
      </c>
      <c r="F391" s="14">
        <f>E391*(365.25/7)</f>
        <v>422.64642857142832</v>
      </c>
      <c r="G391" s="14">
        <v>1</v>
      </c>
      <c r="H391" s="29"/>
      <c r="I391" s="14">
        <f>SUM(I392,I394,I398)</f>
        <v>2.4398193780719491E-2</v>
      </c>
    </row>
    <row r="392" spans="1:9">
      <c r="A392" s="9"/>
      <c r="C392" s="14" t="s">
        <v>285</v>
      </c>
      <c r="D392" s="14"/>
      <c r="E392" s="9">
        <f>G392*E391</f>
        <v>1.4999999999999991</v>
      </c>
      <c r="F392" s="9">
        <f>E392*(365.25/7)</f>
        <v>78.267857142857096</v>
      </c>
      <c r="G392" s="9">
        <v>0.1851851851851852</v>
      </c>
      <c r="I392" s="9">
        <f>F392*H393</f>
        <v>6.3127967556613138E-3</v>
      </c>
    </row>
    <row r="393" spans="1:9">
      <c r="A393" s="9"/>
      <c r="C393" s="14"/>
      <c r="D393" s="23" t="s">
        <v>307</v>
      </c>
      <c r="H393" s="28">
        <f>B557</f>
        <v>8.0656312643630801E-5</v>
      </c>
    </row>
    <row r="394" spans="1:9">
      <c r="C394" s="14" t="s">
        <v>286</v>
      </c>
      <c r="D394" s="14"/>
      <c r="E394" s="9">
        <f>G394*E391</f>
        <v>1.6999999999999988</v>
      </c>
      <c r="F394" s="9">
        <f>E394*(365.25/7)</f>
        <v>88.703571428571365</v>
      </c>
      <c r="G394" s="9">
        <v>0.20987654320987656</v>
      </c>
      <c r="I394" s="9">
        <f>F394*H395</f>
        <v>4.6583598397877115E-3</v>
      </c>
    </row>
    <row r="395" spans="1:9">
      <c r="C395" s="14"/>
      <c r="D395" s="23" t="s">
        <v>86</v>
      </c>
      <c r="H395" s="28">
        <f>B536</f>
        <v>5.2516034752206799E-5</v>
      </c>
    </row>
    <row r="396" spans="1:9">
      <c r="C396" s="14" t="s">
        <v>81</v>
      </c>
      <c r="D396" s="26">
        <f>F391-SUM(F392,F394,F398)</f>
        <v>0</v>
      </c>
      <c r="E396" s="9" t="s">
        <v>299</v>
      </c>
      <c r="F396" s="9" t="e">
        <f>E396*(365.25/7)</f>
        <v>#VALUE!</v>
      </c>
      <c r="G396" s="9">
        <v>0</v>
      </c>
      <c r="I396" s="9">
        <v>0</v>
      </c>
    </row>
    <row r="397" spans="1:9">
      <c r="C397" s="14"/>
      <c r="D397" s="23" t="s">
        <v>81</v>
      </c>
      <c r="H397" s="28">
        <f>B531</f>
        <v>5.5162550217499002E-5</v>
      </c>
    </row>
    <row r="398" spans="1:9">
      <c r="C398" s="14" t="s">
        <v>287</v>
      </c>
      <c r="D398" s="14"/>
      <c r="E398" s="9">
        <f>G398*E391</f>
        <v>4.8999999999999968</v>
      </c>
      <c r="F398" s="9">
        <f>E398*(365.25/7)</f>
        <v>255.67499999999984</v>
      </c>
      <c r="G398" s="9">
        <v>0.60493827160493829</v>
      </c>
      <c r="I398" s="9">
        <f>F398*H399</f>
        <v>1.3427037185270465E-2</v>
      </c>
    </row>
    <row r="399" spans="1:9">
      <c r="C399" s="14"/>
      <c r="D399" s="23" t="s">
        <v>86</v>
      </c>
      <c r="H399" s="28">
        <f>B536</f>
        <v>5.2516034752206799E-5</v>
      </c>
    </row>
    <row r="400" spans="1:9" s="17" customFormat="1">
      <c r="A400" s="17" t="s">
        <v>288</v>
      </c>
      <c r="E400" s="17">
        <f>E53</f>
        <v>90.5</v>
      </c>
      <c r="F400" s="17">
        <f>E400*(365.25/7)</f>
        <v>4722.1607142857147</v>
      </c>
      <c r="H400" s="30"/>
      <c r="I400" s="17">
        <f>SUM(I364,I371,I373,I377,I387,I391)</f>
        <v>0.2707198582401249</v>
      </c>
    </row>
    <row r="401" spans="1:9">
      <c r="C401" s="14"/>
      <c r="D401" s="14"/>
      <c r="F401" s="14"/>
    </row>
    <row r="402" spans="1:9" s="14" customFormat="1">
      <c r="A402" s="14" t="s">
        <v>157</v>
      </c>
      <c r="H402" s="29"/>
    </row>
    <row r="403" spans="1:9" s="14" customFormat="1">
      <c r="B403" s="14" t="s">
        <v>158</v>
      </c>
      <c r="E403" s="14">
        <f>E61</f>
        <v>70.5</v>
      </c>
      <c r="F403" s="14">
        <f>E403*(365.25/7)</f>
        <v>3678.5892857142858</v>
      </c>
      <c r="G403" s="14">
        <v>0.9659574468085107</v>
      </c>
      <c r="H403" s="29"/>
      <c r="I403" s="14">
        <f>F403*H408</f>
        <v>0.10682189186324527</v>
      </c>
    </row>
    <row r="404" spans="1:9">
      <c r="C404" s="14" t="s">
        <v>289</v>
      </c>
      <c r="D404" s="14"/>
      <c r="E404" s="9">
        <f>G404*E403</f>
        <v>64.900000000000006</v>
      </c>
      <c r="F404" s="9">
        <f>E404*(365.25/7)</f>
        <v>3386.389285714286</v>
      </c>
      <c r="G404" s="9">
        <v>0.92056737588652493</v>
      </c>
    </row>
    <row r="405" spans="1:9">
      <c r="C405" s="14" t="s">
        <v>290</v>
      </c>
      <c r="D405" s="14"/>
      <c r="E405" s="9">
        <f>G405*E403</f>
        <v>3.2</v>
      </c>
      <c r="F405" s="9">
        <f>E405*(365.25/7)</f>
        <v>166.97142857142859</v>
      </c>
      <c r="G405" s="9">
        <v>4.5390070921985819E-2</v>
      </c>
    </row>
    <row r="406" spans="1:9">
      <c r="C406" s="14" t="s">
        <v>291</v>
      </c>
      <c r="D406" s="14"/>
      <c r="E406" s="9" t="s">
        <v>299</v>
      </c>
      <c r="F406" s="9" t="e">
        <f>E406*(365.25/7)</f>
        <v>#VALUE!</v>
      </c>
      <c r="G406" s="9">
        <v>3.40425531914893E-2</v>
      </c>
    </row>
    <row r="407" spans="1:9">
      <c r="C407" s="14" t="s">
        <v>292</v>
      </c>
      <c r="D407" s="14"/>
      <c r="E407" s="9">
        <f>G407*E403</f>
        <v>2.2000000000000002</v>
      </c>
      <c r="F407" s="9">
        <f>E407*(365.25/7)</f>
        <v>114.79285714285716</v>
      </c>
      <c r="G407" s="9">
        <v>3.1205673758865252E-2</v>
      </c>
    </row>
    <row r="408" spans="1:9">
      <c r="C408" s="14"/>
      <c r="D408" s="23" t="s">
        <v>305</v>
      </c>
      <c r="H408" s="28">
        <f>B523</f>
        <v>2.9038819929717501E-5</v>
      </c>
    </row>
    <row r="409" spans="1:9" s="14" customFormat="1">
      <c r="B409" s="14" t="s">
        <v>159</v>
      </c>
      <c r="E409" s="14">
        <f>E62</f>
        <v>10.9</v>
      </c>
      <c r="F409" s="14">
        <f>E409*(365.25/7)</f>
        <v>568.74642857142862</v>
      </c>
      <c r="G409" s="14">
        <v>1</v>
      </c>
      <c r="H409" s="29"/>
      <c r="I409" s="14">
        <f>F409*H411</f>
        <v>1.6515725124955652E-2</v>
      </c>
    </row>
    <row r="410" spans="1:9">
      <c r="C410" s="14" t="s">
        <v>159</v>
      </c>
      <c r="D410" s="14"/>
      <c r="E410" s="9">
        <f>G410*E409</f>
        <v>10.9</v>
      </c>
      <c r="F410" s="9">
        <f>E410*(365.25/7)</f>
        <v>568.74642857142862</v>
      </c>
      <c r="G410" s="9">
        <v>1</v>
      </c>
    </row>
    <row r="411" spans="1:9">
      <c r="C411" s="14"/>
      <c r="D411" s="23" t="s">
        <v>305</v>
      </c>
      <c r="H411" s="28">
        <f>B523</f>
        <v>2.9038819929717501E-5</v>
      </c>
    </row>
    <row r="412" spans="1:9" s="14" customFormat="1">
      <c r="B412" s="14" t="s">
        <v>160</v>
      </c>
      <c r="E412" s="14">
        <f>E63</f>
        <v>3.3</v>
      </c>
      <c r="F412" s="14">
        <f>E412*(365.25/7)</f>
        <v>172.18928571428572</v>
      </c>
      <c r="G412" s="14">
        <v>1</v>
      </c>
      <c r="H412" s="29"/>
      <c r="I412" s="14">
        <f>0</f>
        <v>0</v>
      </c>
    </row>
    <row r="413" spans="1:9">
      <c r="C413" s="14" t="s">
        <v>160</v>
      </c>
      <c r="D413" s="14"/>
      <c r="E413" s="9">
        <f>G413*E412</f>
        <v>3.3</v>
      </c>
      <c r="F413" s="9">
        <f>E413*(365.25/7)</f>
        <v>172.18928571428572</v>
      </c>
      <c r="G413" s="9">
        <v>1</v>
      </c>
    </row>
    <row r="414" spans="1:9" s="14" customFormat="1">
      <c r="B414" s="14" t="s">
        <v>161</v>
      </c>
      <c r="E414" s="14">
        <f>E424-SUM(E418,E412,E409,E403)</f>
        <v>0.89999999999999147</v>
      </c>
      <c r="F414" s="14">
        <f>E414*(365.25/7)</f>
        <v>46.960714285713841</v>
      </c>
      <c r="G414" s="14">
        <v>1</v>
      </c>
      <c r="H414" s="29"/>
      <c r="I414" s="14">
        <f>F414*AVERAGE(H416:H417)</f>
        <v>2.9045358071274918E-3</v>
      </c>
    </row>
    <row r="415" spans="1:9">
      <c r="C415" s="14" t="s">
        <v>161</v>
      </c>
      <c r="D415" s="14"/>
      <c r="E415" s="9">
        <f>G415*E414</f>
        <v>0.89999999999999147</v>
      </c>
      <c r="F415" s="9">
        <f>E415*(365.25/7)</f>
        <v>46.960714285713841</v>
      </c>
      <c r="G415" s="9">
        <v>1</v>
      </c>
    </row>
    <row r="416" spans="1:9">
      <c r="C416" s="14"/>
      <c r="D416" s="1" t="s">
        <v>91</v>
      </c>
      <c r="H416" s="28">
        <f>B541</f>
        <v>6.1464811934113902E-5</v>
      </c>
    </row>
    <row r="417" spans="1:12">
      <c r="C417" s="14"/>
      <c r="D417" s="1" t="s">
        <v>92</v>
      </c>
      <c r="H417" s="28">
        <f>B542</f>
        <v>6.2235853667179795E-5</v>
      </c>
    </row>
    <row r="418" spans="1:12" s="14" customFormat="1">
      <c r="B418" s="14" t="s">
        <v>162</v>
      </c>
      <c r="E418" s="14">
        <f>E65</f>
        <v>7.5</v>
      </c>
      <c r="F418" s="14">
        <f>E418*(365.25/7)</f>
        <v>391.33928571428572</v>
      </c>
      <c r="G418" s="14">
        <v>1</v>
      </c>
      <c r="H418" s="29"/>
      <c r="I418" s="14">
        <f>F418*AVERAGE(H420:H422)</f>
        <v>0.25636813671409581</v>
      </c>
    </row>
    <row r="419" spans="1:12">
      <c r="C419" s="14" t="s">
        <v>162</v>
      </c>
      <c r="D419" s="14"/>
      <c r="E419" s="9">
        <f>G419*E418</f>
        <v>7.5</v>
      </c>
      <c r="F419" s="9">
        <f>E419*(365.25/7)</f>
        <v>391.33928571428572</v>
      </c>
      <c r="G419" s="9">
        <v>1</v>
      </c>
    </row>
    <row r="420" spans="1:12">
      <c r="C420" s="14"/>
      <c r="D420" s="2" t="s">
        <v>102</v>
      </c>
      <c r="H420" s="28">
        <f>B552</f>
        <v>6.4416922067432405E-5</v>
      </c>
    </row>
    <row r="421" spans="1:12">
      <c r="C421" s="14"/>
      <c r="D421" s="20" t="s">
        <v>61</v>
      </c>
      <c r="H421" s="28">
        <f>B511</f>
        <v>1.81334312242693E-3</v>
      </c>
    </row>
    <row r="422" spans="1:12">
      <c r="C422" s="14"/>
      <c r="D422" s="16" t="s">
        <v>60</v>
      </c>
      <c r="F422" s="14"/>
      <c r="H422" s="28">
        <f>B510</f>
        <v>8.75535292208143E-5</v>
      </c>
    </row>
    <row r="423" spans="1:12">
      <c r="C423" s="14"/>
      <c r="D423" s="14"/>
    </row>
    <row r="424" spans="1:12" s="17" customFormat="1">
      <c r="A424" s="17" t="s">
        <v>293</v>
      </c>
      <c r="E424" s="17">
        <f>E60</f>
        <v>93.1</v>
      </c>
      <c r="F424" s="17">
        <f>E424*(365.25/7)</f>
        <v>4857.8249999999998</v>
      </c>
      <c r="H424" s="30"/>
      <c r="I424" s="17">
        <f>SUM(I403,I409,I412,I414,I418)</f>
        <v>0.38261028950942422</v>
      </c>
    </row>
    <row r="425" spans="1:12">
      <c r="F425" s="14"/>
    </row>
    <row r="426" spans="1:12" s="17" customFormat="1">
      <c r="A426" s="17" t="s">
        <v>301</v>
      </c>
      <c r="E426" s="17">
        <v>0</v>
      </c>
      <c r="F426" s="17">
        <f>E426*(365.25/7)</f>
        <v>0</v>
      </c>
      <c r="H426" s="30"/>
      <c r="I426" s="17">
        <f>0</f>
        <v>0</v>
      </c>
    </row>
    <row r="427" spans="1:12">
      <c r="F427" s="14"/>
    </row>
    <row r="428" spans="1:12" s="17" customFormat="1">
      <c r="A428" s="17" t="s">
        <v>302</v>
      </c>
      <c r="E428" s="17">
        <f>E3</f>
        <v>952.2</v>
      </c>
      <c r="F428" s="17">
        <f>E428*(365.25/7)</f>
        <v>49684.435714285719</v>
      </c>
      <c r="H428" s="30"/>
      <c r="I428" s="18">
        <f>SUM(I424,I400,I361,I346,I301,I289,I251,I234,I200,I154,I135,I122)</f>
        <v>13.245380318055522</v>
      </c>
    </row>
    <row r="431" spans="1:12" s="7" customFormat="1">
      <c r="A431" s="14" t="s">
        <v>329</v>
      </c>
      <c r="B431" s="14" t="s">
        <v>350</v>
      </c>
      <c r="C431" s="14" t="s">
        <v>349</v>
      </c>
      <c r="D431" s="9"/>
      <c r="E431" s="9"/>
      <c r="F431" s="9"/>
      <c r="G431" s="9"/>
      <c r="H431" s="28"/>
      <c r="I431" s="9"/>
      <c r="J431" s="9"/>
      <c r="K431" s="9"/>
      <c r="L431" s="9"/>
    </row>
    <row r="432" spans="1:12" s="7" customFormat="1">
      <c r="A432" s="14" t="s">
        <v>316</v>
      </c>
      <c r="B432" s="9">
        <f>I122</f>
        <v>1.4982849187858709</v>
      </c>
      <c r="C432" s="9">
        <v>1.4982849187858709</v>
      </c>
      <c r="D432" s="9"/>
      <c r="E432" s="9"/>
      <c r="F432" s="9"/>
      <c r="G432" s="9"/>
      <c r="H432" s="28"/>
      <c r="I432" s="9"/>
      <c r="J432" s="9"/>
      <c r="K432" s="9"/>
      <c r="L432" s="9"/>
    </row>
    <row r="433" spans="1:12" s="7" customFormat="1">
      <c r="A433" s="14" t="s">
        <v>317</v>
      </c>
      <c r="B433" s="9">
        <f>I135</f>
        <v>0.229285161174478</v>
      </c>
      <c r="C433" s="9">
        <v>0.229285161174478</v>
      </c>
      <c r="D433" s="9"/>
      <c r="E433" s="9"/>
      <c r="F433" s="9"/>
      <c r="G433" s="9"/>
      <c r="H433" s="28"/>
      <c r="I433" s="9"/>
      <c r="J433" s="9"/>
      <c r="K433" s="9"/>
      <c r="L433" s="9"/>
    </row>
    <row r="434" spans="1:12" s="7" customFormat="1">
      <c r="A434" s="14" t="s">
        <v>318</v>
      </c>
      <c r="B434" s="9">
        <f>I154</f>
        <v>0.25503283659360526</v>
      </c>
      <c r="C434" s="9">
        <v>0.25503283659360526</v>
      </c>
      <c r="D434" s="9"/>
      <c r="E434" s="9"/>
      <c r="F434" s="9"/>
      <c r="G434" s="9"/>
      <c r="H434" s="28"/>
      <c r="I434" s="9"/>
      <c r="J434" s="9"/>
      <c r="K434" s="9"/>
      <c r="L434" s="9"/>
    </row>
    <row r="435" spans="1:12" s="7" customFormat="1">
      <c r="A435" s="14" t="s">
        <v>319</v>
      </c>
      <c r="B435" s="9">
        <f>I200</f>
        <v>4.174658317559186</v>
      </c>
      <c r="C435" s="9">
        <v>4.174658317559186</v>
      </c>
      <c r="D435" s="9"/>
      <c r="E435" s="9"/>
      <c r="F435" s="9"/>
      <c r="G435" s="9"/>
      <c r="H435" s="28"/>
      <c r="I435" s="9"/>
      <c r="J435" s="9"/>
      <c r="K435" s="9"/>
      <c r="L435" s="9"/>
    </row>
    <row r="436" spans="1:12" s="7" customFormat="1">
      <c r="A436" s="14" t="s">
        <v>320</v>
      </c>
      <c r="B436" s="9">
        <f>I234</f>
        <v>0.39644429579190527</v>
      </c>
      <c r="C436" s="9">
        <v>0.39644429579190527</v>
      </c>
      <c r="D436" s="9"/>
      <c r="E436" s="9"/>
      <c r="F436" s="9"/>
      <c r="G436" s="9"/>
      <c r="H436" s="28"/>
      <c r="I436" s="9"/>
      <c r="J436" s="9"/>
      <c r="K436" s="9"/>
      <c r="L436" s="9"/>
    </row>
    <row r="437" spans="1:12" s="7" customFormat="1">
      <c r="A437" s="14" t="s">
        <v>321</v>
      </c>
      <c r="B437" s="9">
        <f>I251</f>
        <v>9.638855451511924E-2</v>
      </c>
      <c r="C437" s="9">
        <v>9.638855451511924E-2</v>
      </c>
      <c r="D437" s="9"/>
      <c r="E437" s="9"/>
      <c r="F437" s="9"/>
      <c r="G437" s="9"/>
      <c r="H437" s="28"/>
      <c r="I437" s="9"/>
      <c r="J437" s="9"/>
      <c r="K437" s="9"/>
      <c r="L437" s="9"/>
    </row>
    <row r="438" spans="1:12" s="7" customFormat="1">
      <c r="A438" s="14" t="s">
        <v>322</v>
      </c>
      <c r="B438" s="9">
        <f>I289</f>
        <v>5.1148730855003457</v>
      </c>
      <c r="C438" s="9">
        <v>5.1148730855003457</v>
      </c>
      <c r="D438" s="9"/>
      <c r="E438" s="9"/>
      <c r="F438" s="14"/>
      <c r="G438" s="5"/>
      <c r="H438" s="28"/>
      <c r="I438" s="9"/>
      <c r="J438" s="9"/>
      <c r="K438" s="9"/>
      <c r="L438" s="9"/>
    </row>
    <row r="439" spans="1:12" s="7" customFormat="1">
      <c r="A439" s="14" t="s">
        <v>323</v>
      </c>
      <c r="B439" s="9">
        <f>I301</f>
        <v>7.5589227765231581E-2</v>
      </c>
      <c r="C439" s="9">
        <v>7.5589227765231581E-2</v>
      </c>
      <c r="D439" s="9"/>
      <c r="E439" s="9"/>
      <c r="F439" s="9"/>
      <c r="G439" s="9"/>
      <c r="H439" s="28"/>
      <c r="I439" s="9"/>
      <c r="J439" s="9"/>
      <c r="K439" s="9"/>
      <c r="L439" s="9"/>
    </row>
    <row r="440" spans="1:12" s="7" customFormat="1">
      <c r="A440" s="14" t="s">
        <v>324</v>
      </c>
      <c r="B440" s="7">
        <f>I346</f>
        <v>0.7514937726202322</v>
      </c>
      <c r="C440" s="9">
        <v>0.7514937726202322</v>
      </c>
      <c r="D440" s="9"/>
      <c r="E440" s="9"/>
      <c r="F440" s="9"/>
      <c r="G440" s="9"/>
      <c r="H440" s="28"/>
      <c r="I440" s="9"/>
      <c r="J440" s="9"/>
      <c r="K440" s="9"/>
      <c r="L440" s="9"/>
    </row>
    <row r="441" spans="1:12" s="7" customFormat="1">
      <c r="A441" s="14" t="s">
        <v>325</v>
      </c>
      <c r="B441" s="7">
        <f>I361</f>
        <v>0</v>
      </c>
      <c r="C441" s="9">
        <v>0</v>
      </c>
      <c r="D441" s="9"/>
      <c r="E441" s="9"/>
      <c r="F441" s="9"/>
      <c r="G441" s="9"/>
      <c r="H441" s="28"/>
      <c r="I441" s="9"/>
      <c r="J441" s="9"/>
      <c r="K441" s="9"/>
      <c r="L441" s="9"/>
    </row>
    <row r="442" spans="1:12" s="7" customFormat="1">
      <c r="A442" s="14" t="s">
        <v>326</v>
      </c>
      <c r="B442" s="9">
        <f>I400</f>
        <v>0.2707198582401249</v>
      </c>
      <c r="C442" s="9">
        <v>0.2707198582401249</v>
      </c>
      <c r="D442" s="9"/>
      <c r="E442" s="9"/>
      <c r="F442" s="9"/>
      <c r="G442" s="9"/>
      <c r="H442" s="28"/>
      <c r="I442" s="9"/>
      <c r="J442" s="9"/>
      <c r="K442" s="9"/>
      <c r="L442" s="9"/>
    </row>
    <row r="443" spans="1:12" s="7" customFormat="1">
      <c r="A443" s="14" t="s">
        <v>327</v>
      </c>
      <c r="B443" s="9">
        <f>I424</f>
        <v>0.38261028950942422</v>
      </c>
      <c r="C443" s="9">
        <v>0.38261028950942422</v>
      </c>
      <c r="D443" s="9"/>
      <c r="E443" s="9"/>
      <c r="F443" s="9"/>
      <c r="G443" s="9"/>
      <c r="H443" s="28"/>
      <c r="I443" s="9"/>
      <c r="J443" s="9"/>
      <c r="K443" s="9"/>
      <c r="L443" s="9"/>
    </row>
    <row r="444" spans="1:12" s="7" customFormat="1">
      <c r="A444" s="14" t="s">
        <v>328</v>
      </c>
      <c r="B444" s="14">
        <f>SUM(B432:B443)</f>
        <v>13.245380318055522</v>
      </c>
      <c r="C444" s="14">
        <v>13.245380318055522</v>
      </c>
      <c r="D444" s="9"/>
      <c r="E444" s="9"/>
      <c r="F444" s="9"/>
      <c r="G444" s="9"/>
      <c r="H444" s="28"/>
      <c r="I444" s="9"/>
      <c r="J444" s="9"/>
      <c r="K444" s="9"/>
      <c r="L444" s="9"/>
    </row>
    <row r="450" spans="1:2">
      <c r="A450" s="3" t="s">
        <v>0</v>
      </c>
      <c r="B450" s="5"/>
    </row>
    <row r="451" spans="1:2">
      <c r="A451" s="3" t="s">
        <v>1</v>
      </c>
      <c r="B451" s="5" t="s">
        <v>348</v>
      </c>
    </row>
    <row r="452" spans="1:2">
      <c r="A452" s="4" t="s">
        <v>2</v>
      </c>
      <c r="B452" s="7">
        <v>2.0753625014341401E-4</v>
      </c>
    </row>
    <row r="453" spans="1:2">
      <c r="A453" s="4" t="s">
        <v>3</v>
      </c>
      <c r="B453" s="7">
        <v>1.8123600379630399E-4</v>
      </c>
    </row>
    <row r="454" spans="1:2">
      <c r="A454" s="4" t="s">
        <v>4</v>
      </c>
      <c r="B454" s="7">
        <v>1.4866358173675799E-4</v>
      </c>
    </row>
    <row r="455" spans="1:2">
      <c r="A455" s="4" t="s">
        <v>5</v>
      </c>
      <c r="B455" s="7">
        <v>2.9047921153145501E-4</v>
      </c>
    </row>
    <row r="456" spans="1:2">
      <c r="A456" s="4" t="s">
        <v>6</v>
      </c>
      <c r="B456" s="7">
        <v>2.8815986355312199E-4</v>
      </c>
    </row>
    <row r="457" spans="1:2">
      <c r="A457" s="4" t="s">
        <v>7</v>
      </c>
      <c r="B457" s="7">
        <v>5.8372345228633899E-4</v>
      </c>
    </row>
    <row r="458" spans="1:2">
      <c r="A458" s="4" t="s">
        <v>8</v>
      </c>
      <c r="B458" s="7">
        <v>2.8808688751685098E-4</v>
      </c>
    </row>
    <row r="459" spans="1:2">
      <c r="A459" s="4" t="s">
        <v>9</v>
      </c>
      <c r="B459" s="7">
        <v>2.53969779965583E-4</v>
      </c>
    </row>
    <row r="460" spans="1:2">
      <c r="A460" s="4" t="s">
        <v>10</v>
      </c>
      <c r="B460" s="7">
        <v>1.46572502077181E-4</v>
      </c>
    </row>
    <row r="461" spans="1:2">
      <c r="A461" s="4" t="s">
        <v>11</v>
      </c>
      <c r="B461" s="7">
        <v>2.7242293436714299E-4</v>
      </c>
    </row>
    <row r="462" spans="1:2">
      <c r="A462" s="4" t="s">
        <v>12</v>
      </c>
      <c r="B462" s="7">
        <v>1.7922815925589799E-4</v>
      </c>
    </row>
    <row r="463" spans="1:2">
      <c r="A463" s="4" t="s">
        <v>13</v>
      </c>
      <c r="B463" s="7">
        <v>2.21286919110788E-4</v>
      </c>
    </row>
    <row r="464" spans="1:2">
      <c r="A464" s="4" t="s">
        <v>14</v>
      </c>
      <c r="B464" s="7">
        <v>3.3330348984453301E-4</v>
      </c>
    </row>
    <row r="465" spans="1:2">
      <c r="A465" s="4" t="s">
        <v>15</v>
      </c>
      <c r="B465" s="7">
        <v>2.4173711069267601E-4</v>
      </c>
    </row>
    <row r="466" spans="1:2">
      <c r="A466" s="4" t="s">
        <v>16</v>
      </c>
      <c r="B466" s="7">
        <v>1.8436804730104599E-4</v>
      </c>
    </row>
    <row r="467" spans="1:2">
      <c r="A467" s="4" t="s">
        <v>17</v>
      </c>
      <c r="B467" s="7">
        <v>1.6096116897416801E-4</v>
      </c>
    </row>
    <row r="468" spans="1:2">
      <c r="A468" s="4" t="s">
        <v>18</v>
      </c>
      <c r="B468" s="7">
        <v>1.9783800273003599E-4</v>
      </c>
    </row>
    <row r="469" spans="1:2">
      <c r="A469" s="4" t="s">
        <v>19</v>
      </c>
      <c r="B469" s="7">
        <v>9.1374598860871899E-5</v>
      </c>
    </row>
    <row r="470" spans="1:2">
      <c r="A470" s="4" t="s">
        <v>20</v>
      </c>
      <c r="B470" s="7">
        <v>2.4622324151349502E-4</v>
      </c>
    </row>
    <row r="471" spans="1:2">
      <c r="A471" s="4" t="s">
        <v>21</v>
      </c>
      <c r="B471" s="7">
        <v>3.9381252395114002E-4</v>
      </c>
    </row>
    <row r="472" spans="1:2">
      <c r="A472" s="4" t="s">
        <v>22</v>
      </c>
      <c r="B472" s="7">
        <v>1.8101149752481699E-4</v>
      </c>
    </row>
    <row r="473" spans="1:2">
      <c r="A473" s="4" t="s">
        <v>23</v>
      </c>
      <c r="B473" s="7">
        <v>1.7979330347713199E-4</v>
      </c>
    </row>
    <row r="474" spans="1:2">
      <c r="A474" s="4" t="s">
        <v>24</v>
      </c>
      <c r="B474" s="7">
        <v>6.1980890843304896E-4</v>
      </c>
    </row>
    <row r="475" spans="1:2">
      <c r="A475" s="4" t="s">
        <v>25</v>
      </c>
      <c r="B475" s="7">
        <v>4.1368375625563399E-4</v>
      </c>
    </row>
    <row r="476" spans="1:2">
      <c r="A476" s="4" t="s">
        <v>26</v>
      </c>
      <c r="B476" s="7">
        <v>1.3154789046745599E-4</v>
      </c>
    </row>
    <row r="477" spans="1:2">
      <c r="A477" s="4" t="s">
        <v>27</v>
      </c>
      <c r="B477" s="7">
        <v>1.5918692023663599E-4</v>
      </c>
    </row>
    <row r="478" spans="1:2">
      <c r="A478" s="4" t="s">
        <v>28</v>
      </c>
      <c r="B478" s="7">
        <v>4.6337524758036899E-4</v>
      </c>
    </row>
    <row r="479" spans="1:2">
      <c r="A479" s="4" t="s">
        <v>29</v>
      </c>
      <c r="B479" s="7">
        <v>8.3899075325234501E-4</v>
      </c>
    </row>
    <row r="480" spans="1:2">
      <c r="A480" s="4" t="s">
        <v>30</v>
      </c>
      <c r="B480" s="7">
        <v>1.9411468544791501E-4</v>
      </c>
    </row>
    <row r="481" spans="1:2">
      <c r="A481" s="4" t="s">
        <v>31</v>
      </c>
      <c r="B481" s="7">
        <v>9.9021399008583497E-5</v>
      </c>
    </row>
    <row r="482" spans="1:2">
      <c r="A482" s="4" t="s">
        <v>32</v>
      </c>
      <c r="B482" s="7">
        <v>1.32303833438743E-4</v>
      </c>
    </row>
    <row r="483" spans="1:2">
      <c r="A483" s="4" t="s">
        <v>33</v>
      </c>
      <c r="B483" s="7">
        <v>1.17251066520812E-4</v>
      </c>
    </row>
    <row r="484" spans="1:2">
      <c r="A484" s="4" t="s">
        <v>34</v>
      </c>
      <c r="B484" s="7">
        <v>1.73504178510735E-4</v>
      </c>
    </row>
    <row r="485" spans="1:2">
      <c r="A485" s="4" t="s">
        <v>35</v>
      </c>
      <c r="B485" s="7">
        <v>1.4624047532590801E-4</v>
      </c>
    </row>
    <row r="486" spans="1:2">
      <c r="A486" s="4" t="s">
        <v>36</v>
      </c>
      <c r="B486" s="7">
        <v>1.8430994317117501E-3</v>
      </c>
    </row>
    <row r="487" spans="1:2">
      <c r="A487" s="4" t="s">
        <v>37</v>
      </c>
      <c r="B487" s="7">
        <v>4.5915903845058001E-4</v>
      </c>
    </row>
    <row r="488" spans="1:2">
      <c r="A488" s="4" t="s">
        <v>38</v>
      </c>
      <c r="B488" s="7">
        <v>6.9813314876405498E-4</v>
      </c>
    </row>
    <row r="489" spans="1:2">
      <c r="A489" s="4" t="s">
        <v>39</v>
      </c>
      <c r="B489" s="7">
        <v>1.2032980248552E-4</v>
      </c>
    </row>
    <row r="490" spans="1:2">
      <c r="A490" s="4" t="s">
        <v>40</v>
      </c>
      <c r="B490" s="7">
        <v>8.5690273896221405E-5</v>
      </c>
    </row>
    <row r="491" spans="1:2">
      <c r="A491" s="4" t="s">
        <v>41</v>
      </c>
      <c r="B491" s="7">
        <v>1.5953121990601601E-4</v>
      </c>
    </row>
    <row r="492" spans="1:2">
      <c r="A492" s="4" t="s">
        <v>42</v>
      </c>
      <c r="B492" s="7">
        <v>1.3408117941004401E-4</v>
      </c>
    </row>
    <row r="493" spans="1:2">
      <c r="A493" s="4" t="s">
        <v>43</v>
      </c>
      <c r="B493" s="7">
        <v>1.7270742253927801E-4</v>
      </c>
    </row>
    <row r="494" spans="1:2">
      <c r="A494" s="4" t="s">
        <v>44</v>
      </c>
      <c r="B494" s="7">
        <v>1.5740430761049999E-4</v>
      </c>
    </row>
    <row r="495" spans="1:2">
      <c r="A495" s="4" t="s">
        <v>45</v>
      </c>
      <c r="B495" s="7">
        <v>1.1560552369626E-4</v>
      </c>
    </row>
    <row r="496" spans="1:2">
      <c r="A496" s="4" t="s">
        <v>46</v>
      </c>
      <c r="B496" s="7">
        <v>2.1329899787379499E-4</v>
      </c>
    </row>
    <row r="497" spans="1:2">
      <c r="A497" s="4" t="s">
        <v>47</v>
      </c>
      <c r="B497" s="7">
        <v>1.01459236774059E-4</v>
      </c>
    </row>
    <row r="498" spans="1:2">
      <c r="A498" s="4" t="s">
        <v>48</v>
      </c>
      <c r="B498" s="7">
        <v>1.0828964063666499E-4</v>
      </c>
    </row>
    <row r="499" spans="1:2">
      <c r="A499" s="4" t="s">
        <v>49</v>
      </c>
      <c r="B499" s="7">
        <v>2.3891685819187701E-4</v>
      </c>
    </row>
    <row r="500" spans="1:2">
      <c r="A500" s="4" t="s">
        <v>50</v>
      </c>
      <c r="B500" s="7">
        <v>1.3782992892101399E-4</v>
      </c>
    </row>
    <row r="501" spans="1:2">
      <c r="A501" s="4" t="s">
        <v>51</v>
      </c>
      <c r="B501" s="7">
        <v>6.5889773886861405E-5</v>
      </c>
    </row>
    <row r="502" spans="1:2">
      <c r="A502" s="4" t="s">
        <v>52</v>
      </c>
      <c r="B502" s="7">
        <v>8.3250596301136104E-5</v>
      </c>
    </row>
    <row r="503" spans="1:2">
      <c r="A503" s="4" t="s">
        <v>53</v>
      </c>
      <c r="B503" s="7">
        <v>1.4476978251170501E-4</v>
      </c>
    </row>
    <row r="504" spans="1:2">
      <c r="A504" s="4" t="s">
        <v>54</v>
      </c>
      <c r="B504" s="7">
        <v>9.0988016740602099E-5</v>
      </c>
    </row>
    <row r="505" spans="1:2">
      <c r="A505" s="4" t="s">
        <v>55</v>
      </c>
      <c r="B505" s="7">
        <v>1.0916971520976299E-4</v>
      </c>
    </row>
    <row r="506" spans="1:2">
      <c r="A506" s="4" t="s">
        <v>56</v>
      </c>
      <c r="B506" s="7">
        <v>1.07206144858949E-4</v>
      </c>
    </row>
    <row r="507" spans="1:2">
      <c r="A507" s="4" t="s">
        <v>57</v>
      </c>
      <c r="B507" s="7">
        <v>9.6305357477517104E-5</v>
      </c>
    </row>
    <row r="508" spans="1:2">
      <c r="A508" s="4" t="s">
        <v>58</v>
      </c>
      <c r="B508" s="7">
        <v>1.29789743274594E-4</v>
      </c>
    </row>
    <row r="509" spans="1:2">
      <c r="A509" s="4" t="s">
        <v>59</v>
      </c>
      <c r="B509" s="7">
        <v>9.8223089726800898E-5</v>
      </c>
    </row>
    <row r="510" spans="1:2">
      <c r="A510" s="4" t="s">
        <v>60</v>
      </c>
      <c r="B510" s="7">
        <v>8.75535292208143E-5</v>
      </c>
    </row>
    <row r="511" spans="1:2">
      <c r="A511" s="4" t="s">
        <v>61</v>
      </c>
      <c r="B511" s="7">
        <v>1.81334312242693E-3</v>
      </c>
    </row>
    <row r="512" spans="1:2">
      <c r="A512" s="4" t="s">
        <v>62</v>
      </c>
      <c r="B512" s="7">
        <v>1.6495583889185E-3</v>
      </c>
    </row>
    <row r="513" spans="1:2">
      <c r="A513" s="4" t="s">
        <v>63</v>
      </c>
      <c r="B513" s="7">
        <v>5.2202933843232299E-4</v>
      </c>
    </row>
    <row r="514" spans="1:2">
      <c r="A514" s="4" t="s">
        <v>64</v>
      </c>
      <c r="B514" s="7">
        <v>8.1088028214834705E-4</v>
      </c>
    </row>
    <row r="515" spans="1:2">
      <c r="A515" s="4" t="s">
        <v>65</v>
      </c>
      <c r="B515" s="7">
        <v>2.1634600555183199E-4</v>
      </c>
    </row>
    <row r="516" spans="1:2">
      <c r="A516" s="4" t="s">
        <v>66</v>
      </c>
      <c r="B516" s="7">
        <v>2.1767459002886499E-4</v>
      </c>
    </row>
    <row r="517" spans="1:2">
      <c r="A517" s="4" t="s">
        <v>67</v>
      </c>
      <c r="B517" s="7">
        <v>1.55696551277535E-4</v>
      </c>
    </row>
    <row r="518" spans="1:2">
      <c r="A518" s="4" t="s">
        <v>68</v>
      </c>
      <c r="B518" s="7">
        <v>1.7709815444404199E-4</v>
      </c>
    </row>
    <row r="519" spans="1:2">
      <c r="A519" s="4" t="s">
        <v>69</v>
      </c>
      <c r="B519" s="7">
        <v>6.8257427748858002E-5</v>
      </c>
    </row>
    <row r="520" spans="1:2">
      <c r="A520" s="4" t="s">
        <v>70</v>
      </c>
      <c r="B520" s="7">
        <v>5.5276259038110898E-5</v>
      </c>
    </row>
    <row r="521" spans="1:2">
      <c r="A521" s="4" t="s">
        <v>71</v>
      </c>
      <c r="B521" s="7">
        <v>3.59388633311674E-5</v>
      </c>
    </row>
    <row r="522" spans="1:2">
      <c r="A522" s="4" t="s">
        <v>72</v>
      </c>
      <c r="B522" s="7">
        <v>4.0180647813054398E-5</v>
      </c>
    </row>
    <row r="523" spans="1:2">
      <c r="A523" s="4" t="s">
        <v>73</v>
      </c>
      <c r="B523" s="7">
        <v>2.9038819929717501E-5</v>
      </c>
    </row>
    <row r="524" spans="1:2">
      <c r="A524" s="4" t="s">
        <v>74</v>
      </c>
      <c r="B524" s="7">
        <v>2.9774278329510701E-5</v>
      </c>
    </row>
    <row r="525" spans="1:2">
      <c r="A525" s="4" t="s">
        <v>75</v>
      </c>
      <c r="B525" s="7">
        <v>3.1499363792990501E-5</v>
      </c>
    </row>
    <row r="526" spans="1:2">
      <c r="A526" s="4" t="s">
        <v>76</v>
      </c>
      <c r="B526" s="7">
        <v>8.1188736822408096E-5</v>
      </c>
    </row>
    <row r="527" spans="1:2">
      <c r="A527" s="4" t="s">
        <v>77</v>
      </c>
      <c r="B527" s="7">
        <v>4.0120799665927201E-5</v>
      </c>
    </row>
    <row r="528" spans="1:2">
      <c r="A528" s="4" t="s">
        <v>78</v>
      </c>
      <c r="B528" s="7">
        <v>5.4328844022477301E-5</v>
      </c>
    </row>
    <row r="529" spans="1:2">
      <c r="A529" s="4" t="s">
        <v>79</v>
      </c>
      <c r="B529" s="7">
        <v>5.8936399512656897E-5</v>
      </c>
    </row>
    <row r="530" spans="1:2">
      <c r="A530" s="4" t="s">
        <v>80</v>
      </c>
      <c r="B530" s="7">
        <v>1.20016191811748E-4</v>
      </c>
    </row>
    <row r="531" spans="1:2">
      <c r="A531" s="4" t="s">
        <v>81</v>
      </c>
      <c r="B531" s="7">
        <v>5.5162550217499002E-5</v>
      </c>
    </row>
    <row r="532" spans="1:2">
      <c r="A532" s="4" t="s">
        <v>82</v>
      </c>
      <c r="B532" s="7">
        <v>5.0620074646983798E-5</v>
      </c>
    </row>
    <row r="533" spans="1:2">
      <c r="A533" s="4" t="s">
        <v>83</v>
      </c>
      <c r="B533" s="7">
        <v>7.9149640560297998E-5</v>
      </c>
    </row>
    <row r="534" spans="1:2">
      <c r="A534" s="4" t="s">
        <v>84</v>
      </c>
      <c r="B534" s="7">
        <v>3.1201166973153398E-5</v>
      </c>
    </row>
    <row r="535" spans="1:2">
      <c r="A535" s="4" t="s">
        <v>85</v>
      </c>
      <c r="B535" s="7">
        <v>6.9243030430243694E-5</v>
      </c>
    </row>
    <row r="536" spans="1:2">
      <c r="A536" s="4" t="s">
        <v>86</v>
      </c>
      <c r="B536" s="7">
        <v>5.2516034752206799E-5</v>
      </c>
    </row>
    <row r="537" spans="1:2">
      <c r="A537" s="4" t="s">
        <v>87</v>
      </c>
      <c r="B537" s="7">
        <v>5.05135625216514E-5</v>
      </c>
    </row>
    <row r="538" spans="1:2">
      <c r="A538" s="4" t="s">
        <v>88</v>
      </c>
      <c r="B538" s="7">
        <v>9.8108930097961204E-5</v>
      </c>
    </row>
    <row r="539" spans="1:2">
      <c r="A539" s="4" t="s">
        <v>89</v>
      </c>
      <c r="B539" s="7">
        <v>5.2344475160434103E-5</v>
      </c>
    </row>
    <row r="540" spans="1:2">
      <c r="A540" s="4" t="s">
        <v>90</v>
      </c>
      <c r="B540" s="7">
        <v>7.6233566213980704E-5</v>
      </c>
    </row>
    <row r="541" spans="1:2">
      <c r="A541" s="4" t="s">
        <v>91</v>
      </c>
      <c r="B541" s="7">
        <v>6.1464811934113902E-5</v>
      </c>
    </row>
    <row r="542" spans="1:2">
      <c r="A542" s="4" t="s">
        <v>92</v>
      </c>
      <c r="B542" s="7">
        <v>6.2235853667179795E-5</v>
      </c>
    </row>
    <row r="543" spans="1:2">
      <c r="A543" s="4" t="s">
        <v>93</v>
      </c>
      <c r="B543" s="7">
        <v>9.5774710652273093E-5</v>
      </c>
    </row>
    <row r="544" spans="1:2">
      <c r="A544" s="4" t="s">
        <v>94</v>
      </c>
      <c r="B544" s="7">
        <v>4.8364818460676599E-5</v>
      </c>
    </row>
    <row r="545" spans="1:2">
      <c r="A545" s="4" t="s">
        <v>95</v>
      </c>
      <c r="B545" s="7">
        <v>3.824755326939E-5</v>
      </c>
    </row>
    <row r="546" spans="1:2">
      <c r="A546" s="4" t="s">
        <v>96</v>
      </c>
      <c r="B546" s="7">
        <v>5.6504860152661899E-5</v>
      </c>
    </row>
    <row r="547" spans="1:2">
      <c r="A547" s="4" t="s">
        <v>97</v>
      </c>
      <c r="B547" s="7">
        <v>9.3256242008266403E-5</v>
      </c>
    </row>
    <row r="548" spans="1:2">
      <c r="A548" s="4" t="s">
        <v>98</v>
      </c>
      <c r="B548" s="7">
        <v>8.2876669036578793E-5</v>
      </c>
    </row>
    <row r="549" spans="1:2">
      <c r="A549" s="4" t="s">
        <v>99</v>
      </c>
      <c r="B549" s="7">
        <v>6.5598012079341302E-5</v>
      </c>
    </row>
    <row r="550" spans="1:2">
      <c r="A550" s="4" t="s">
        <v>100</v>
      </c>
      <c r="B550" s="7">
        <v>4.2735705438346799E-5</v>
      </c>
    </row>
    <row r="551" spans="1:2">
      <c r="A551" s="4" t="s">
        <v>101</v>
      </c>
      <c r="B551" s="7">
        <v>7.3897970134956405E-5</v>
      </c>
    </row>
    <row r="552" spans="1:2">
      <c r="A552" s="4" t="s">
        <v>102</v>
      </c>
      <c r="B552" s="7">
        <v>6.4416922067432405E-5</v>
      </c>
    </row>
    <row r="553" spans="1:2">
      <c r="A553" s="4" t="s">
        <v>103</v>
      </c>
      <c r="B553" s="7">
        <v>1.10108923343847E-4</v>
      </c>
    </row>
    <row r="554" spans="1:2">
      <c r="A554" s="4" t="s">
        <v>104</v>
      </c>
      <c r="B554" s="7">
        <v>4.2448171015173903E-5</v>
      </c>
    </row>
    <row r="555" spans="1:2">
      <c r="A555" s="4" t="s">
        <v>105</v>
      </c>
      <c r="B555" s="7">
        <v>8.8923239838230102E-5</v>
      </c>
    </row>
    <row r="556" spans="1:2">
      <c r="A556" s="4" t="s">
        <v>106</v>
      </c>
      <c r="B556" s="7">
        <v>5.4382484929733503E-5</v>
      </c>
    </row>
    <row r="557" spans="1:2">
      <c r="A557" s="4" t="s">
        <v>107</v>
      </c>
      <c r="B557" s="7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0866141732283472" right="0.70866141732283472" top="0.74803149606299213" bottom="0.74803149606299213" header="0.31496062992125984" footer="0.31496062992125984"/>
  <pageSetup paperSize="9" scale="36" fitToHeight="4" orientation="portrait"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7"/>
  <sheetViews>
    <sheetView tabSelected="1" topLeftCell="A406" zoomScaleNormal="100" workbookViewId="0">
      <selection activeCell="C444" sqref="C432:C444"/>
    </sheetView>
  </sheetViews>
  <sheetFormatPr defaultRowHeight="11.25"/>
  <cols>
    <col min="1" max="1" width="25.42578125" style="14" customWidth="1"/>
    <col min="2" max="2" width="34.85546875" style="9" customWidth="1"/>
    <col min="3" max="3" width="31.7109375" style="9" customWidth="1"/>
    <col min="4" max="4" width="29" style="9" customWidth="1"/>
    <col min="5" max="6" width="28.42578125" style="9" customWidth="1"/>
    <col min="7" max="7" width="9.140625" style="9"/>
    <col min="8" max="8" width="16.7109375" style="28" customWidth="1"/>
    <col min="9" max="9" width="10.5703125" style="9" bestFit="1" customWidth="1"/>
    <col min="10" max="11" width="9.140625" style="9"/>
    <col min="12" max="12" width="9.140625" style="9" customWidth="1"/>
    <col min="13" max="16384" width="9.140625" style="9"/>
  </cols>
  <sheetData>
    <row r="1" spans="1:8" ht="21">
      <c r="A1" s="35" t="s">
        <v>347</v>
      </c>
      <c r="B1" s="36"/>
      <c r="C1" s="36"/>
      <c r="D1" s="37"/>
      <c r="E1" s="8" t="s">
        <v>346</v>
      </c>
      <c r="H1" s="27"/>
    </row>
    <row r="2" spans="1:8" ht="12.75">
      <c r="A2" s="38" t="s">
        <v>345</v>
      </c>
      <c r="B2" s="39"/>
      <c r="C2" s="40"/>
      <c r="D2" s="10" t="s">
        <v>303</v>
      </c>
      <c r="E2" s="10" t="s">
        <v>303</v>
      </c>
      <c r="H2" s="27"/>
    </row>
    <row r="3" spans="1:8" ht="12.75">
      <c r="A3" s="41" t="s">
        <v>344</v>
      </c>
      <c r="B3" s="42"/>
      <c r="C3" s="43"/>
      <c r="D3" s="10" t="s">
        <v>303</v>
      </c>
      <c r="E3" s="11">
        <v>952.2</v>
      </c>
      <c r="H3" s="27"/>
    </row>
    <row r="4" spans="1:8" ht="12.75">
      <c r="A4" s="44" t="s">
        <v>344</v>
      </c>
      <c r="B4" s="47" t="s">
        <v>108</v>
      </c>
      <c r="C4" s="48"/>
      <c r="D4" s="10" t="s">
        <v>303</v>
      </c>
      <c r="E4" s="12">
        <v>162.80000000000001</v>
      </c>
      <c r="H4" s="27"/>
    </row>
    <row r="5" spans="1:8" ht="12.75">
      <c r="A5" s="45"/>
      <c r="B5" s="32" t="s">
        <v>108</v>
      </c>
      <c r="C5" s="13" t="s">
        <v>109</v>
      </c>
      <c r="D5" s="10" t="s">
        <v>303</v>
      </c>
      <c r="E5" s="11">
        <v>18.600000000000001</v>
      </c>
      <c r="H5" s="27"/>
    </row>
    <row r="6" spans="1:8" ht="12.75">
      <c r="A6" s="45"/>
      <c r="B6" s="33"/>
      <c r="C6" s="13" t="s">
        <v>343</v>
      </c>
      <c r="D6" s="10" t="s">
        <v>303</v>
      </c>
      <c r="E6" s="12">
        <v>23.5</v>
      </c>
      <c r="H6" s="27"/>
    </row>
    <row r="7" spans="1:8" ht="12.75">
      <c r="A7" s="45"/>
      <c r="B7" s="33"/>
      <c r="C7" s="13" t="s">
        <v>110</v>
      </c>
      <c r="D7" s="10" t="s">
        <v>303</v>
      </c>
      <c r="E7" s="11">
        <v>74.099999999999994</v>
      </c>
      <c r="H7" s="27"/>
    </row>
    <row r="8" spans="1:8" ht="12.75">
      <c r="A8" s="45"/>
      <c r="B8" s="33"/>
      <c r="C8" s="13" t="s">
        <v>111</v>
      </c>
      <c r="D8" s="10" t="s">
        <v>303</v>
      </c>
      <c r="E8" s="12">
        <v>8.4</v>
      </c>
      <c r="H8" s="27"/>
    </row>
    <row r="9" spans="1:8" ht="21">
      <c r="A9" s="45"/>
      <c r="B9" s="34"/>
      <c r="C9" s="13" t="s">
        <v>112</v>
      </c>
      <c r="D9" s="10" t="s">
        <v>303</v>
      </c>
      <c r="E9" s="11">
        <v>38.200000000000003</v>
      </c>
      <c r="H9" s="27"/>
    </row>
    <row r="10" spans="1:8" ht="12.75" customHeight="1">
      <c r="A10" s="45"/>
      <c r="B10" s="47" t="s">
        <v>342</v>
      </c>
      <c r="C10" s="48"/>
      <c r="D10" s="10" t="s">
        <v>303</v>
      </c>
      <c r="E10" s="12">
        <v>27.3</v>
      </c>
      <c r="H10" s="27"/>
    </row>
    <row r="11" spans="1:8" ht="12.75" customHeight="1">
      <c r="A11" s="45"/>
      <c r="B11" s="32" t="s">
        <v>342</v>
      </c>
      <c r="C11" s="13" t="s">
        <v>113</v>
      </c>
      <c r="D11" s="10" t="s">
        <v>303</v>
      </c>
      <c r="E11" s="11">
        <v>19.5</v>
      </c>
      <c r="H11" s="27"/>
    </row>
    <row r="12" spans="1:8" ht="12.75">
      <c r="A12" s="45"/>
      <c r="B12" s="33"/>
      <c r="C12" s="13" t="s">
        <v>114</v>
      </c>
      <c r="D12" s="10" t="s">
        <v>303</v>
      </c>
      <c r="E12" s="12">
        <v>7.7</v>
      </c>
      <c r="H12" s="27"/>
    </row>
    <row r="13" spans="1:8" ht="12.75">
      <c r="A13" s="45"/>
      <c r="B13" s="34"/>
      <c r="C13" s="13" t="s">
        <v>115</v>
      </c>
      <c r="D13" s="10" t="s">
        <v>303</v>
      </c>
      <c r="E13" s="11" t="s">
        <v>336</v>
      </c>
      <c r="H13" s="27"/>
    </row>
    <row r="14" spans="1:8" ht="12.75">
      <c r="A14" s="45"/>
      <c r="B14" s="47" t="s">
        <v>116</v>
      </c>
      <c r="C14" s="48"/>
      <c r="D14" s="10" t="s">
        <v>303</v>
      </c>
      <c r="E14" s="12">
        <v>33.799999999999997</v>
      </c>
      <c r="H14" s="27"/>
    </row>
    <row r="15" spans="1:8" ht="12.75">
      <c r="A15" s="45"/>
      <c r="B15" s="32" t="s">
        <v>116</v>
      </c>
      <c r="C15" s="13" t="s">
        <v>117</v>
      </c>
      <c r="D15" s="10" t="s">
        <v>303</v>
      </c>
      <c r="E15" s="11">
        <v>27.6</v>
      </c>
      <c r="H15" s="27"/>
    </row>
    <row r="16" spans="1:8" ht="12.75">
      <c r="A16" s="45"/>
      <c r="B16" s="34"/>
      <c r="C16" s="13" t="s">
        <v>118</v>
      </c>
      <c r="D16" s="10" t="s">
        <v>303</v>
      </c>
      <c r="E16" s="12">
        <v>6.2</v>
      </c>
      <c r="H16" s="27"/>
    </row>
    <row r="17" spans="1:8" ht="12.75">
      <c r="A17" s="45"/>
      <c r="B17" s="47" t="s">
        <v>119</v>
      </c>
      <c r="C17" s="48"/>
      <c r="D17" s="10" t="s">
        <v>303</v>
      </c>
      <c r="E17" s="11">
        <v>212.9</v>
      </c>
      <c r="H17" s="27"/>
    </row>
    <row r="18" spans="1:8" ht="12.75">
      <c r="A18" s="45"/>
      <c r="B18" s="32" t="s">
        <v>119</v>
      </c>
      <c r="C18" s="13" t="s">
        <v>120</v>
      </c>
      <c r="D18" s="10" t="s">
        <v>303</v>
      </c>
      <c r="E18" s="12">
        <v>66.2</v>
      </c>
      <c r="H18" s="27"/>
    </row>
    <row r="19" spans="1:8" ht="12.75">
      <c r="A19" s="45"/>
      <c r="B19" s="33"/>
      <c r="C19" s="13" t="s">
        <v>121</v>
      </c>
      <c r="D19" s="10" t="s">
        <v>303</v>
      </c>
      <c r="E19" s="11">
        <v>53.4</v>
      </c>
      <c r="H19" s="27"/>
    </row>
    <row r="20" spans="1:8" ht="12.75">
      <c r="A20" s="45"/>
      <c r="B20" s="33"/>
      <c r="C20" s="13" t="s">
        <v>122</v>
      </c>
      <c r="D20" s="10" t="s">
        <v>303</v>
      </c>
      <c r="E20" s="12" t="s">
        <v>336</v>
      </c>
      <c r="H20" s="27"/>
    </row>
    <row r="21" spans="1:8" ht="12.75">
      <c r="A21" s="45"/>
      <c r="B21" s="33"/>
      <c r="C21" s="13" t="s">
        <v>123</v>
      </c>
      <c r="D21" s="10" t="s">
        <v>303</v>
      </c>
      <c r="E21" s="11">
        <v>24.7</v>
      </c>
      <c r="H21" s="27"/>
    </row>
    <row r="22" spans="1:8" ht="12.75">
      <c r="A22" s="45"/>
      <c r="B22" s="33"/>
      <c r="C22" s="13" t="s">
        <v>124</v>
      </c>
      <c r="D22" s="10" t="s">
        <v>303</v>
      </c>
      <c r="E22" s="12">
        <v>36.1</v>
      </c>
      <c r="H22" s="27"/>
    </row>
    <row r="23" spans="1:8" ht="12.75">
      <c r="A23" s="45"/>
      <c r="B23" s="34"/>
      <c r="C23" s="13" t="s">
        <v>125</v>
      </c>
      <c r="D23" s="10" t="s">
        <v>303</v>
      </c>
      <c r="E23" s="11" t="s">
        <v>336</v>
      </c>
      <c r="H23" s="27"/>
    </row>
    <row r="24" spans="1:8" ht="12.75">
      <c r="A24" s="45"/>
      <c r="B24" s="47" t="s">
        <v>126</v>
      </c>
      <c r="C24" s="48"/>
      <c r="D24" s="10" t="s">
        <v>303</v>
      </c>
      <c r="E24" s="12">
        <v>49.8</v>
      </c>
      <c r="H24" s="27"/>
    </row>
    <row r="25" spans="1:8" ht="21">
      <c r="A25" s="45"/>
      <c r="B25" s="32" t="s">
        <v>126</v>
      </c>
      <c r="C25" s="13" t="s">
        <v>341</v>
      </c>
      <c r="D25" s="10" t="s">
        <v>303</v>
      </c>
      <c r="E25" s="11">
        <v>18.399999999999999</v>
      </c>
      <c r="H25" s="27"/>
    </row>
    <row r="26" spans="1:8" ht="12.75">
      <c r="A26" s="45"/>
      <c r="B26" s="33"/>
      <c r="C26" s="13" t="s">
        <v>127</v>
      </c>
      <c r="D26" s="10" t="s">
        <v>303</v>
      </c>
      <c r="E26" s="12" t="s">
        <v>336</v>
      </c>
      <c r="H26" s="27"/>
    </row>
    <row r="27" spans="1:8" ht="12.75">
      <c r="A27" s="45"/>
      <c r="B27" s="33"/>
      <c r="C27" s="13" t="s">
        <v>128</v>
      </c>
      <c r="D27" s="10" t="s">
        <v>303</v>
      </c>
      <c r="E27" s="11">
        <v>10.8</v>
      </c>
      <c r="H27" s="27"/>
    </row>
    <row r="28" spans="1:8" ht="21">
      <c r="A28" s="45"/>
      <c r="B28" s="33"/>
      <c r="C28" s="13" t="s">
        <v>340</v>
      </c>
      <c r="D28" s="10" t="s">
        <v>303</v>
      </c>
      <c r="E28" s="12">
        <v>2.8</v>
      </c>
      <c r="H28" s="27"/>
    </row>
    <row r="29" spans="1:8" ht="21">
      <c r="A29" s="45"/>
      <c r="B29" s="33"/>
      <c r="C29" s="13" t="s">
        <v>129</v>
      </c>
      <c r="D29" s="10" t="s">
        <v>303</v>
      </c>
      <c r="E29" s="11">
        <v>4.8</v>
      </c>
      <c r="H29" s="27"/>
    </row>
    <row r="30" spans="1:8" ht="21">
      <c r="A30" s="45"/>
      <c r="B30" s="34"/>
      <c r="C30" s="13" t="s">
        <v>130</v>
      </c>
      <c r="D30" s="10" t="s">
        <v>303</v>
      </c>
      <c r="E30" s="12">
        <v>8.5</v>
      </c>
      <c r="H30" s="27"/>
    </row>
    <row r="31" spans="1:8" ht="12.75">
      <c r="A31" s="45"/>
      <c r="B31" s="47" t="s">
        <v>131</v>
      </c>
      <c r="C31" s="48"/>
      <c r="D31" s="10" t="s">
        <v>303</v>
      </c>
      <c r="E31" s="11">
        <v>23.8</v>
      </c>
      <c r="H31" s="27"/>
    </row>
    <row r="32" spans="1:8" ht="21">
      <c r="A32" s="45"/>
      <c r="B32" s="32" t="s">
        <v>131</v>
      </c>
      <c r="C32" s="13" t="s">
        <v>132</v>
      </c>
      <c r="D32" s="10" t="s">
        <v>303</v>
      </c>
      <c r="E32" s="12">
        <v>7.4</v>
      </c>
      <c r="H32" s="27"/>
    </row>
    <row r="33" spans="1:8" ht="12.75">
      <c r="A33" s="45"/>
      <c r="B33" s="33"/>
      <c r="C33" s="13" t="s">
        <v>133</v>
      </c>
      <c r="D33" s="10" t="s">
        <v>303</v>
      </c>
      <c r="E33" s="11" t="s">
        <v>336</v>
      </c>
      <c r="H33" s="27"/>
    </row>
    <row r="34" spans="1:8" ht="12.75">
      <c r="A34" s="45"/>
      <c r="B34" s="34"/>
      <c r="C34" s="13" t="s">
        <v>134</v>
      </c>
      <c r="D34" s="10" t="s">
        <v>303</v>
      </c>
      <c r="E34" s="12" t="s">
        <v>336</v>
      </c>
      <c r="H34" s="27"/>
    </row>
    <row r="35" spans="1:8" ht="12.75">
      <c r="A35" s="45"/>
      <c r="B35" s="47" t="s">
        <v>135</v>
      </c>
      <c r="C35" s="48"/>
      <c r="D35" s="10" t="s">
        <v>303</v>
      </c>
      <c r="E35" s="11">
        <v>140.1</v>
      </c>
      <c r="H35" s="27"/>
    </row>
    <row r="36" spans="1:8" ht="12.75">
      <c r="A36" s="45"/>
      <c r="B36" s="32" t="s">
        <v>135</v>
      </c>
      <c r="C36" s="13" t="s">
        <v>136</v>
      </c>
      <c r="D36" s="10" t="s">
        <v>303</v>
      </c>
      <c r="E36" s="12">
        <v>49.7</v>
      </c>
      <c r="H36" s="27"/>
    </row>
    <row r="37" spans="1:8" ht="21">
      <c r="A37" s="45"/>
      <c r="B37" s="33"/>
      <c r="C37" s="13" t="s">
        <v>137</v>
      </c>
      <c r="D37" s="10" t="s">
        <v>303</v>
      </c>
      <c r="E37" s="11">
        <v>69.099999999999994</v>
      </c>
      <c r="H37" s="27"/>
    </row>
    <row r="38" spans="1:8" ht="12.75">
      <c r="A38" s="45"/>
      <c r="B38" s="34"/>
      <c r="C38" s="13" t="s">
        <v>138</v>
      </c>
      <c r="D38" s="10" t="s">
        <v>303</v>
      </c>
      <c r="E38" s="12">
        <v>21.2</v>
      </c>
      <c r="H38" s="27"/>
    </row>
    <row r="39" spans="1:8" ht="12.75">
      <c r="A39" s="45"/>
      <c r="B39" s="47" t="s">
        <v>139</v>
      </c>
      <c r="C39" s="48"/>
      <c r="D39" s="10" t="s">
        <v>303</v>
      </c>
      <c r="E39" s="11">
        <v>30.6</v>
      </c>
      <c r="H39" s="27"/>
    </row>
    <row r="40" spans="1:8" ht="12.75">
      <c r="A40" s="45"/>
      <c r="B40" s="32" t="s">
        <v>139</v>
      </c>
      <c r="C40" s="13" t="s">
        <v>140</v>
      </c>
      <c r="D40" s="10" t="s">
        <v>303</v>
      </c>
      <c r="E40" s="12">
        <v>1.4</v>
      </c>
      <c r="H40" s="27"/>
    </row>
    <row r="41" spans="1:8" ht="12.75">
      <c r="A41" s="45"/>
      <c r="B41" s="33"/>
      <c r="C41" s="13" t="s">
        <v>141</v>
      </c>
      <c r="D41" s="10" t="s">
        <v>303</v>
      </c>
      <c r="E41" s="11" t="s">
        <v>336</v>
      </c>
      <c r="H41" s="27"/>
    </row>
    <row r="42" spans="1:8" ht="12.75">
      <c r="A42" s="45"/>
      <c r="B42" s="34"/>
      <c r="C42" s="13" t="s">
        <v>142</v>
      </c>
      <c r="D42" s="10" t="s">
        <v>303</v>
      </c>
      <c r="E42" s="12">
        <v>28.2</v>
      </c>
      <c r="H42" s="27"/>
    </row>
    <row r="43" spans="1:8" ht="12.75">
      <c r="A43" s="45"/>
      <c r="B43" s="47" t="s">
        <v>143</v>
      </c>
      <c r="C43" s="48"/>
      <c r="D43" s="10" t="s">
        <v>303</v>
      </c>
      <c r="E43" s="11">
        <v>100.4</v>
      </c>
      <c r="H43" s="27"/>
    </row>
    <row r="44" spans="1:8" ht="21">
      <c r="A44" s="45"/>
      <c r="B44" s="32" t="s">
        <v>143</v>
      </c>
      <c r="C44" s="13" t="s">
        <v>144</v>
      </c>
      <c r="D44" s="10" t="s">
        <v>303</v>
      </c>
      <c r="E44" s="12">
        <v>14.2</v>
      </c>
      <c r="H44" s="27"/>
    </row>
    <row r="45" spans="1:8" ht="21">
      <c r="A45" s="45"/>
      <c r="B45" s="33"/>
      <c r="C45" s="13" t="s">
        <v>145</v>
      </c>
      <c r="D45" s="10" t="s">
        <v>303</v>
      </c>
      <c r="E45" s="11" t="s">
        <v>336</v>
      </c>
      <c r="H45" s="27"/>
    </row>
    <row r="46" spans="1:8" ht="21">
      <c r="A46" s="45"/>
      <c r="B46" s="33"/>
      <c r="C46" s="13" t="s">
        <v>146</v>
      </c>
      <c r="D46" s="10" t="s">
        <v>303</v>
      </c>
      <c r="E46" s="12">
        <v>19.899999999999999</v>
      </c>
      <c r="H46" s="27"/>
    </row>
    <row r="47" spans="1:8" ht="12.75">
      <c r="A47" s="45"/>
      <c r="B47" s="33"/>
      <c r="C47" s="13" t="s">
        <v>147</v>
      </c>
      <c r="D47" s="10" t="s">
        <v>303</v>
      </c>
      <c r="E47" s="11">
        <v>32.9</v>
      </c>
      <c r="H47" s="27"/>
    </row>
    <row r="48" spans="1:8" ht="12.75">
      <c r="A48" s="45"/>
      <c r="B48" s="33"/>
      <c r="C48" s="13" t="s">
        <v>339</v>
      </c>
      <c r="D48" s="10" t="s">
        <v>303</v>
      </c>
      <c r="E48" s="12">
        <v>10.199999999999999</v>
      </c>
      <c r="H48" s="27"/>
    </row>
    <row r="49" spans="1:8" ht="12.75">
      <c r="A49" s="45"/>
      <c r="B49" s="33"/>
      <c r="C49" s="13" t="s">
        <v>148</v>
      </c>
      <c r="D49" s="10" t="s">
        <v>303</v>
      </c>
      <c r="E49" s="11">
        <v>6.8</v>
      </c>
      <c r="H49" s="27"/>
    </row>
    <row r="50" spans="1:8" ht="12.75">
      <c r="A50" s="45"/>
      <c r="B50" s="33"/>
      <c r="C50" s="13" t="s">
        <v>149</v>
      </c>
      <c r="D50" s="10" t="s">
        <v>303</v>
      </c>
      <c r="E50" s="12" t="s">
        <v>336</v>
      </c>
      <c r="H50" s="27"/>
    </row>
    <row r="51" spans="1:8" ht="21">
      <c r="A51" s="45"/>
      <c r="B51" s="34"/>
      <c r="C51" s="13" t="s">
        <v>150</v>
      </c>
      <c r="D51" s="10" t="s">
        <v>303</v>
      </c>
      <c r="E51" s="11">
        <v>3.2</v>
      </c>
      <c r="H51" s="27"/>
    </row>
    <row r="52" spans="1:8" ht="12.75">
      <c r="A52" s="45"/>
      <c r="B52" s="41" t="s">
        <v>265</v>
      </c>
      <c r="C52" s="43"/>
      <c r="D52" s="10" t="s">
        <v>303</v>
      </c>
      <c r="E52" s="12" t="s">
        <v>336</v>
      </c>
      <c r="H52" s="27"/>
    </row>
    <row r="53" spans="1:8" ht="12.75">
      <c r="A53" s="45"/>
      <c r="B53" s="47" t="s">
        <v>151</v>
      </c>
      <c r="C53" s="48"/>
      <c r="D53" s="10" t="s">
        <v>303</v>
      </c>
      <c r="E53" s="11">
        <v>90.5</v>
      </c>
      <c r="H53" s="27"/>
    </row>
    <row r="54" spans="1:8" ht="12.75">
      <c r="A54" s="45"/>
      <c r="B54" s="32" t="s">
        <v>151</v>
      </c>
      <c r="C54" s="13" t="s">
        <v>152</v>
      </c>
      <c r="D54" s="10" t="s">
        <v>303</v>
      </c>
      <c r="E54" s="12">
        <v>21</v>
      </c>
      <c r="H54" s="27"/>
    </row>
    <row r="55" spans="1:8" ht="12.75">
      <c r="A55" s="45"/>
      <c r="B55" s="33"/>
      <c r="C55" s="13" t="s">
        <v>153</v>
      </c>
      <c r="D55" s="10" t="s">
        <v>303</v>
      </c>
      <c r="E55" s="11" t="s">
        <v>336</v>
      </c>
      <c r="H55" s="27"/>
    </row>
    <row r="56" spans="1:8" ht="12.75">
      <c r="A56" s="45"/>
      <c r="B56" s="33"/>
      <c r="C56" s="13" t="s">
        <v>338</v>
      </c>
      <c r="D56" s="10" t="s">
        <v>303</v>
      </c>
      <c r="E56" s="12">
        <v>14.5</v>
      </c>
      <c r="H56" s="27"/>
    </row>
    <row r="57" spans="1:8" ht="12.75">
      <c r="A57" s="45"/>
      <c r="B57" s="33"/>
      <c r="C57" s="13" t="s">
        <v>154</v>
      </c>
      <c r="D57" s="10" t="s">
        <v>303</v>
      </c>
      <c r="E57" s="11">
        <v>41.7</v>
      </c>
      <c r="H57" s="27"/>
    </row>
    <row r="58" spans="1:8" ht="12.75">
      <c r="A58" s="45"/>
      <c r="B58" s="33"/>
      <c r="C58" s="13" t="s">
        <v>155</v>
      </c>
      <c r="D58" s="10" t="s">
        <v>303</v>
      </c>
      <c r="E58" s="12">
        <v>5.2</v>
      </c>
      <c r="H58" s="27"/>
    </row>
    <row r="59" spans="1:8" ht="12.75">
      <c r="A59" s="45"/>
      <c r="B59" s="34"/>
      <c r="C59" s="13" t="s">
        <v>156</v>
      </c>
      <c r="D59" s="10" t="s">
        <v>303</v>
      </c>
      <c r="E59" s="11" t="s">
        <v>336</v>
      </c>
      <c r="H59" s="27"/>
    </row>
    <row r="60" spans="1:8" ht="12.75">
      <c r="A60" s="45"/>
      <c r="B60" s="47" t="s">
        <v>157</v>
      </c>
      <c r="C60" s="48"/>
      <c r="D60" s="10" t="s">
        <v>303</v>
      </c>
      <c r="E60" s="12">
        <v>93.1</v>
      </c>
      <c r="H60" s="27"/>
    </row>
    <row r="61" spans="1:8" ht="12.75">
      <c r="A61" s="45"/>
      <c r="B61" s="32" t="s">
        <v>157</v>
      </c>
      <c r="C61" s="13" t="s">
        <v>158</v>
      </c>
      <c r="D61" s="10" t="s">
        <v>303</v>
      </c>
      <c r="E61" s="11">
        <v>70.5</v>
      </c>
      <c r="H61" s="27"/>
    </row>
    <row r="62" spans="1:8" ht="12.75">
      <c r="A62" s="45"/>
      <c r="B62" s="33"/>
      <c r="C62" s="13" t="s">
        <v>159</v>
      </c>
      <c r="D62" s="10" t="s">
        <v>303</v>
      </c>
      <c r="E62" s="12">
        <v>10.9</v>
      </c>
      <c r="H62" s="27"/>
    </row>
    <row r="63" spans="1:8" ht="21">
      <c r="A63" s="45"/>
      <c r="B63" s="33"/>
      <c r="C63" s="13" t="s">
        <v>160</v>
      </c>
      <c r="D63" s="10" t="s">
        <v>303</v>
      </c>
      <c r="E63" s="11">
        <v>3.3</v>
      </c>
      <c r="H63" s="27"/>
    </row>
    <row r="64" spans="1:8" ht="12.75">
      <c r="A64" s="45"/>
      <c r="B64" s="33"/>
      <c r="C64" s="13" t="s">
        <v>161</v>
      </c>
      <c r="D64" s="10" t="s">
        <v>303</v>
      </c>
      <c r="E64" s="12" t="s">
        <v>336</v>
      </c>
      <c r="H64" s="27"/>
    </row>
    <row r="65" spans="1:9" ht="21">
      <c r="A65" s="45"/>
      <c r="B65" s="34"/>
      <c r="C65" s="13" t="s">
        <v>162</v>
      </c>
      <c r="D65" s="10" t="s">
        <v>303</v>
      </c>
      <c r="E65" s="11">
        <v>7.5</v>
      </c>
    </row>
    <row r="66" spans="1:9" ht="12.75">
      <c r="A66" s="46"/>
      <c r="B66" s="41" t="s">
        <v>337</v>
      </c>
      <c r="C66" s="43"/>
      <c r="D66" s="10" t="s">
        <v>303</v>
      </c>
      <c r="E66" s="12" t="s">
        <v>336</v>
      </c>
    </row>
    <row r="70" spans="1:9" s="14" customFormat="1">
      <c r="A70" s="14" t="s">
        <v>298</v>
      </c>
      <c r="H70" s="29"/>
    </row>
    <row r="72" spans="1:9">
      <c r="A72" s="14" t="s">
        <v>310</v>
      </c>
      <c r="B72" s="14" t="s">
        <v>311</v>
      </c>
      <c r="C72" s="14" t="s">
        <v>312</v>
      </c>
      <c r="D72" s="14" t="s">
        <v>313</v>
      </c>
    </row>
    <row r="74" spans="1:9" s="14" customFormat="1">
      <c r="A74" s="14" t="s">
        <v>108</v>
      </c>
      <c r="E74" s="14" t="s">
        <v>332</v>
      </c>
      <c r="F74" s="14" t="s">
        <v>331</v>
      </c>
      <c r="G74" s="14" t="s">
        <v>333</v>
      </c>
      <c r="H74" s="29" t="s">
        <v>309</v>
      </c>
      <c r="I74" s="14" t="s">
        <v>314</v>
      </c>
    </row>
    <row r="75" spans="1:9" s="14" customFormat="1">
      <c r="B75" s="14" t="s">
        <v>109</v>
      </c>
      <c r="E75" s="14">
        <f>E5</f>
        <v>18.600000000000001</v>
      </c>
      <c r="F75" s="14">
        <f>E75*(365.25/7)</f>
        <v>970.52142857142871</v>
      </c>
      <c r="G75" s="14">
        <v>0.99999999999999989</v>
      </c>
      <c r="H75" s="29"/>
      <c r="I75" s="14">
        <f>SUM(I77,I76)</f>
        <v>0.19017575930953967</v>
      </c>
    </row>
    <row r="76" spans="1:9">
      <c r="C76" s="14" t="s">
        <v>163</v>
      </c>
      <c r="D76" s="14"/>
      <c r="E76" s="9">
        <f>E75*G76</f>
        <v>7.7</v>
      </c>
      <c r="F76" s="9">
        <f>E76*(365.25/7)</f>
        <v>401.77500000000003</v>
      </c>
      <c r="G76" s="9">
        <v>0.41397849462365588</v>
      </c>
      <c r="I76" s="9">
        <f>F76*AVERAGE(H78:H79)</f>
        <v>7.8728674552873967E-2</v>
      </c>
    </row>
    <row r="77" spans="1:9">
      <c r="C77" s="14" t="s">
        <v>164</v>
      </c>
      <c r="D77" s="14"/>
      <c r="E77" s="9">
        <f>G77*E75</f>
        <v>10.899999999999999</v>
      </c>
      <c r="F77" s="9">
        <f>E77*(365.25/7)</f>
        <v>568.74642857142851</v>
      </c>
      <c r="G77" s="9">
        <v>0.58602150537634401</v>
      </c>
      <c r="I77" s="9">
        <f>F77*AVERAGE(H78:H79)</f>
        <v>0.11144708475666572</v>
      </c>
    </row>
    <row r="78" spans="1:9">
      <c r="C78" s="14"/>
      <c r="D78" s="6" t="s">
        <v>16</v>
      </c>
      <c r="H78" s="28">
        <f>B466</f>
        <v>1.8436804730104599E-4</v>
      </c>
    </row>
    <row r="79" spans="1:9">
      <c r="C79" s="14"/>
      <c r="D79" s="9" t="s">
        <v>2</v>
      </c>
      <c r="F79" s="14"/>
      <c r="H79" s="28">
        <f>B452</f>
        <v>2.0753625014341401E-4</v>
      </c>
    </row>
    <row r="80" spans="1:9" s="14" customFormat="1">
      <c r="B80" s="14" t="s">
        <v>165</v>
      </c>
      <c r="E80" s="14">
        <f>E6</f>
        <v>23.5</v>
      </c>
      <c r="F80" s="14">
        <f>E80*(365.25/7)</f>
        <v>1226.1964285714287</v>
      </c>
      <c r="G80" s="14">
        <v>1</v>
      </c>
      <c r="H80" s="29"/>
      <c r="I80" s="14">
        <f>SUM(I81,I84)</f>
        <v>0.32870849673531072</v>
      </c>
    </row>
    <row r="81" spans="1:9">
      <c r="A81" s="9"/>
      <c r="C81" s="14" t="s">
        <v>166</v>
      </c>
      <c r="D81" s="14"/>
      <c r="E81" s="9">
        <f>G81*E80</f>
        <v>20.100000000000001</v>
      </c>
      <c r="F81" s="9">
        <f>E81*(365.25/7)</f>
        <v>1048.7892857142858</v>
      </c>
      <c r="G81" s="9">
        <v>0.85531914893617023</v>
      </c>
      <c r="I81" s="9">
        <f>F81*AVERAGE(H82:H83)</f>
        <v>0.24736493187208047</v>
      </c>
    </row>
    <row r="82" spans="1:9">
      <c r="A82" s="9"/>
      <c r="C82" s="14"/>
      <c r="D82" s="6" t="s">
        <v>5</v>
      </c>
      <c r="H82" s="28">
        <f>B455</f>
        <v>2.9047921153145501E-4</v>
      </c>
    </row>
    <row r="83" spans="1:9">
      <c r="A83" s="9"/>
      <c r="C83" s="14"/>
      <c r="D83" s="1" t="s">
        <v>3</v>
      </c>
      <c r="F83" s="14"/>
      <c r="H83" s="28">
        <f>B453</f>
        <v>1.8123600379630399E-4</v>
      </c>
    </row>
    <row r="84" spans="1:9">
      <c r="A84" s="9"/>
      <c r="C84" s="14" t="s">
        <v>167</v>
      </c>
      <c r="D84" s="14"/>
      <c r="E84" s="9">
        <f>G84*E80</f>
        <v>3.3999999999999995</v>
      </c>
      <c r="F84" s="9">
        <f>E84*(365.25/7)</f>
        <v>177.40714285714284</v>
      </c>
      <c r="G84" s="9">
        <v>0.14468085106382977</v>
      </c>
      <c r="I84" s="9">
        <f>F84*AVERAGE(H85:H86)</f>
        <v>8.1343564863230244E-2</v>
      </c>
    </row>
    <row r="85" spans="1:9">
      <c r="A85" s="9"/>
      <c r="C85" s="14"/>
      <c r="D85" s="1" t="s">
        <v>7</v>
      </c>
      <c r="F85" s="14"/>
      <c r="H85" s="28">
        <f>B457</f>
        <v>5.8372345228633899E-4</v>
      </c>
    </row>
    <row r="86" spans="1:9">
      <c r="A86" s="9"/>
      <c r="C86" s="14"/>
      <c r="D86" s="1" t="s">
        <v>14</v>
      </c>
      <c r="F86" s="14"/>
      <c r="H86" s="28">
        <f>B464</f>
        <v>3.3330348984453301E-4</v>
      </c>
    </row>
    <row r="87" spans="1:9">
      <c r="A87" s="9"/>
      <c r="C87" s="14"/>
      <c r="D87" s="1"/>
      <c r="F87" s="14"/>
    </row>
    <row r="88" spans="1:9" s="14" customFormat="1">
      <c r="B88" s="14" t="s">
        <v>110</v>
      </c>
      <c r="E88" s="14">
        <f>E7</f>
        <v>74.099999999999994</v>
      </c>
      <c r="F88" s="14">
        <f>E88*(365.25/7)</f>
        <v>3866.4321428571429</v>
      </c>
      <c r="G88" s="14">
        <v>1</v>
      </c>
      <c r="H88" s="29"/>
      <c r="I88" s="14">
        <f>SUM(I89,I91,I94,I96,I98,I100)</f>
        <v>0.73433781178966084</v>
      </c>
    </row>
    <row r="89" spans="1:9">
      <c r="A89" s="9"/>
      <c r="C89" s="14" t="s">
        <v>168</v>
      </c>
      <c r="D89" s="14"/>
      <c r="E89" s="9">
        <f>G89*E88</f>
        <v>17</v>
      </c>
      <c r="F89" s="9">
        <f>E89*(365.25/7)</f>
        <v>887.03571428571433</v>
      </c>
      <c r="G89" s="9">
        <v>0.22941970310391366</v>
      </c>
      <c r="I89" s="9">
        <f>F89*H90</f>
        <v>0.1635410425291457</v>
      </c>
    </row>
    <row r="90" spans="1:9">
      <c r="A90" s="9"/>
      <c r="C90" s="14"/>
      <c r="D90" s="9" t="s">
        <v>16</v>
      </c>
      <c r="F90" s="14"/>
      <c r="H90" s="28">
        <f>B466</f>
        <v>1.8436804730104599E-4</v>
      </c>
    </row>
    <row r="91" spans="1:9">
      <c r="A91" s="9"/>
      <c r="C91" s="14" t="s">
        <v>169</v>
      </c>
      <c r="E91" s="15">
        <f>G91*E88</f>
        <v>11.7</v>
      </c>
      <c r="F91" s="9">
        <f>E91*(365.25/7)</f>
        <v>610.48928571428576</v>
      </c>
      <c r="G91" s="9">
        <v>0.15789473684210525</v>
      </c>
      <c r="I91" s="9">
        <f>F91*AVERAGE(H92:H93)</f>
        <v>0.13404598509444379</v>
      </c>
    </row>
    <row r="92" spans="1:9">
      <c r="A92" s="9"/>
      <c r="C92" s="14"/>
      <c r="D92" s="6" t="s">
        <v>5</v>
      </c>
      <c r="E92" s="15"/>
      <c r="H92" s="28">
        <f>B455</f>
        <v>2.9047921153145501E-4</v>
      </c>
    </row>
    <row r="93" spans="1:9">
      <c r="A93" s="9"/>
      <c r="C93" s="14"/>
      <c r="D93" s="9" t="s">
        <v>4</v>
      </c>
      <c r="F93" s="14"/>
      <c r="H93" s="28">
        <f>B454</f>
        <v>1.4866358173675799E-4</v>
      </c>
    </row>
    <row r="94" spans="1:9">
      <c r="A94" s="9"/>
      <c r="C94" s="14" t="s">
        <v>170</v>
      </c>
      <c r="E94" s="9">
        <f>G94*E88</f>
        <v>2.2000000000000002</v>
      </c>
      <c r="F94" s="9">
        <f>E94*(365.25/7)</f>
        <v>114.79285714285716</v>
      </c>
      <c r="G94" s="9">
        <v>2.9689608636977064E-2</v>
      </c>
      <c r="I94" s="9">
        <f>F94*H95</f>
        <v>2.1164134915536505E-2</v>
      </c>
    </row>
    <row r="95" spans="1:9">
      <c r="A95" s="9"/>
      <c r="C95" s="14"/>
      <c r="D95" s="16" t="s">
        <v>16</v>
      </c>
      <c r="F95" s="14"/>
      <c r="H95" s="28">
        <f>B466</f>
        <v>1.8436804730104599E-4</v>
      </c>
    </row>
    <row r="96" spans="1:9">
      <c r="A96" s="9"/>
      <c r="C96" s="14" t="s">
        <v>171</v>
      </c>
      <c r="E96" s="15">
        <f>G96*E88</f>
        <v>3.7999999999999994</v>
      </c>
      <c r="F96" s="9">
        <f>E96*(365.25/7)</f>
        <v>198.27857142857141</v>
      </c>
      <c r="G96" s="9">
        <v>5.128205128205128E-2</v>
      </c>
      <c r="I96" s="9">
        <f>F96*H97</f>
        <v>3.6556233035926679E-2</v>
      </c>
    </row>
    <row r="97" spans="1:9">
      <c r="A97" s="9"/>
      <c r="C97" s="14"/>
      <c r="D97" s="16" t="s">
        <v>16</v>
      </c>
      <c r="H97" s="28">
        <f>B466</f>
        <v>1.8436804730104599E-4</v>
      </c>
    </row>
    <row r="98" spans="1:9">
      <c r="A98" s="9"/>
      <c r="C98" s="14" t="s">
        <v>172</v>
      </c>
      <c r="D98" s="14"/>
      <c r="E98" s="9">
        <f>G98*E88</f>
        <v>9.5</v>
      </c>
      <c r="F98" s="9">
        <f>E98*(365.25/7)</f>
        <v>495.69642857142861</v>
      </c>
      <c r="G98" s="9">
        <v>0.12820512820512822</v>
      </c>
      <c r="I98" s="9">
        <f>F98*H99</f>
        <v>9.1390582589816721E-2</v>
      </c>
    </row>
    <row r="99" spans="1:9">
      <c r="A99" s="9"/>
      <c r="C99" s="14"/>
      <c r="D99" s="16" t="s">
        <v>16</v>
      </c>
      <c r="H99" s="28">
        <f>B466</f>
        <v>1.8436804730104599E-4</v>
      </c>
    </row>
    <row r="100" spans="1:9">
      <c r="A100" s="9"/>
      <c r="C100" s="14" t="s">
        <v>173</v>
      </c>
      <c r="D100" s="14"/>
      <c r="E100" s="9">
        <f>G100*E88</f>
        <v>29.9</v>
      </c>
      <c r="F100" s="9">
        <f>E100*(365.25/7)</f>
        <v>1560.1392857142857</v>
      </c>
      <c r="G100" s="9">
        <v>0.40350877192982459</v>
      </c>
      <c r="I100" s="9">
        <f>F100*H101</f>
        <v>0.28763983362479156</v>
      </c>
    </row>
    <row r="101" spans="1:9">
      <c r="A101" s="9"/>
      <c r="C101" s="14"/>
      <c r="D101" s="16" t="s">
        <v>16</v>
      </c>
      <c r="F101" s="14"/>
      <c r="H101" s="28">
        <f>B466</f>
        <v>1.8436804730104599E-4</v>
      </c>
    </row>
    <row r="102" spans="1:9">
      <c r="A102" s="9"/>
      <c r="C102" s="14"/>
      <c r="D102" s="16"/>
      <c r="F102" s="14"/>
    </row>
    <row r="103" spans="1:9" s="14" customFormat="1">
      <c r="B103" s="14" t="s">
        <v>111</v>
      </c>
      <c r="E103" s="14">
        <f>E8</f>
        <v>8.4</v>
      </c>
      <c r="F103" s="14">
        <f>E103*(365.25/7)</f>
        <v>438.3</v>
      </c>
      <c r="G103" s="14">
        <v>1</v>
      </c>
      <c r="H103" s="29"/>
      <c r="I103" s="14">
        <f>SUM(I104:I105)</f>
        <v>7.0549280361377836E-2</v>
      </c>
    </row>
    <row r="104" spans="1:9">
      <c r="A104" s="9"/>
      <c r="C104" s="14" t="s">
        <v>174</v>
      </c>
      <c r="D104" s="14"/>
      <c r="E104" s="9">
        <f>G104*E103</f>
        <v>2.4</v>
      </c>
      <c r="F104" s="9">
        <f>E104*(365.25/7)</f>
        <v>125.22857142857143</v>
      </c>
      <c r="G104" s="9">
        <v>0.2857142857142857</v>
      </c>
      <c r="I104" s="9">
        <f>F104*AVERAGE(H106:H106)</f>
        <v>2.0156937246107953E-2</v>
      </c>
    </row>
    <row r="105" spans="1:9">
      <c r="A105" s="9"/>
      <c r="C105" s="14" t="s">
        <v>175</v>
      </c>
      <c r="D105" s="14"/>
      <c r="E105" s="9">
        <f>G105*E103</f>
        <v>6</v>
      </c>
      <c r="F105" s="9">
        <f>E105*(365.25/7)</f>
        <v>313.07142857142856</v>
      </c>
      <c r="G105" s="9">
        <v>0.7142857142857143</v>
      </c>
      <c r="I105" s="9">
        <f>F105*AVERAGE(H106:H106)</f>
        <v>5.0392343115269883E-2</v>
      </c>
    </row>
    <row r="106" spans="1:9">
      <c r="A106" s="9"/>
      <c r="C106" s="14"/>
      <c r="D106" s="2" t="s">
        <v>17</v>
      </c>
      <c r="E106" s="2"/>
      <c r="F106" s="14"/>
      <c r="G106" s="2"/>
      <c r="H106" s="28">
        <f>B467</f>
        <v>1.6096116897416801E-4</v>
      </c>
    </row>
    <row r="107" spans="1:9">
      <c r="A107" s="9"/>
      <c r="C107" s="14"/>
      <c r="D107" s="2"/>
      <c r="E107" s="2"/>
      <c r="F107" s="14"/>
      <c r="G107" s="2"/>
    </row>
    <row r="108" spans="1:9" s="14" customFormat="1">
      <c r="B108" s="14" t="s">
        <v>112</v>
      </c>
      <c r="E108" s="14">
        <f>E9</f>
        <v>38.200000000000003</v>
      </c>
      <c r="F108" s="14">
        <f>E108*(365.25/7)</f>
        <v>1993.2214285714288</v>
      </c>
      <c r="G108" s="14">
        <v>0.9973821989528795</v>
      </c>
      <c r="H108" s="29"/>
      <c r="I108" s="14">
        <f>F108*H112</f>
        <v>0.17451357058998182</v>
      </c>
    </row>
    <row r="109" spans="1:9">
      <c r="C109" s="14" t="s">
        <v>176</v>
      </c>
      <c r="D109" s="14"/>
      <c r="E109" s="9">
        <f>G109*E108</f>
        <v>16.899999999999999</v>
      </c>
      <c r="F109" s="9">
        <f>E109*(365.25/7)</f>
        <v>881.81785714285706</v>
      </c>
      <c r="G109" s="9">
        <v>0.44240837696335072</v>
      </c>
    </row>
    <row r="110" spans="1:9">
      <c r="C110" s="14" t="s">
        <v>177</v>
      </c>
      <c r="D110" s="14"/>
      <c r="E110" s="9">
        <f>G110*E108</f>
        <v>21.2</v>
      </c>
      <c r="F110" s="9">
        <f>E110*(365.25/7)</f>
        <v>1106.1857142857143</v>
      </c>
      <c r="G110" s="9">
        <v>0.55497382198952872</v>
      </c>
    </row>
    <row r="111" spans="1:9">
      <c r="C111" s="14" t="s">
        <v>178</v>
      </c>
      <c r="D111" s="14">
        <f>F108-SUM(F109:F110)</f>
        <v>5.2178571428573832</v>
      </c>
      <c r="E111" s="9" t="s">
        <v>299</v>
      </c>
      <c r="F111" s="14" t="e">
        <f>E111*(365.25/7)</f>
        <v>#VALUE!</v>
      </c>
      <c r="G111" s="9">
        <v>2.6178010471205049E-3</v>
      </c>
    </row>
    <row r="112" spans="1:9">
      <c r="C112" s="14"/>
      <c r="D112" s="6" t="s">
        <v>60</v>
      </c>
      <c r="F112" s="14"/>
      <c r="H112" s="28">
        <f>B510</f>
        <v>8.75535292208143E-5</v>
      </c>
    </row>
    <row r="113" spans="1:9">
      <c r="C113" s="14"/>
      <c r="D113" s="6"/>
      <c r="F113" s="14"/>
    </row>
    <row r="114" spans="1:9">
      <c r="C114" s="14"/>
      <c r="D114" s="6"/>
      <c r="F114" s="14"/>
    </row>
    <row r="115" spans="1:9">
      <c r="C115" s="14"/>
      <c r="D115" s="6"/>
      <c r="F115" s="14"/>
    </row>
    <row r="116" spans="1:9">
      <c r="C116" s="14"/>
      <c r="D116" s="6"/>
      <c r="F116" s="14"/>
    </row>
    <row r="117" spans="1:9">
      <c r="C117" s="14"/>
      <c r="D117" s="6"/>
      <c r="F117" s="14"/>
    </row>
    <row r="118" spans="1:9">
      <c r="C118" s="14"/>
      <c r="D118" s="6"/>
      <c r="F118" s="14"/>
    </row>
    <row r="119" spans="1:9">
      <c r="C119" s="14"/>
      <c r="D119" s="6"/>
      <c r="F119" s="14"/>
    </row>
    <row r="120" spans="1:9">
      <c r="C120" s="14"/>
      <c r="D120" s="6"/>
      <c r="F120" s="14"/>
    </row>
    <row r="121" spans="1:9">
      <c r="C121" s="14"/>
      <c r="D121" s="6"/>
      <c r="F121" s="14"/>
    </row>
    <row r="122" spans="1:9" s="17" customFormat="1">
      <c r="A122" s="17" t="s">
        <v>179</v>
      </c>
      <c r="E122" s="17">
        <f>E4</f>
        <v>162.80000000000001</v>
      </c>
      <c r="F122" s="17">
        <f>E122*(365.25/7)</f>
        <v>8494.6714285714297</v>
      </c>
      <c r="H122" s="30"/>
      <c r="I122" s="17">
        <f>SUM(I108,I103,I88,I80,I75)</f>
        <v>1.4982849187858709</v>
      </c>
    </row>
    <row r="123" spans="1:9">
      <c r="F123" s="14"/>
    </row>
    <row r="124" spans="1:9" s="14" customFormat="1">
      <c r="A124" s="14" t="s">
        <v>180</v>
      </c>
      <c r="H124" s="29"/>
    </row>
    <row r="125" spans="1:9" s="14" customFormat="1">
      <c r="B125" s="14" t="s">
        <v>113</v>
      </c>
      <c r="E125" s="14">
        <f>E11</f>
        <v>19.5</v>
      </c>
      <c r="F125" s="14">
        <f t="shared" ref="F125:F133" si="0">E125*(365.25/7)</f>
        <v>1017.4821428571429</v>
      </c>
      <c r="G125" s="14">
        <v>1</v>
      </c>
      <c r="H125" s="29"/>
    </row>
    <row r="126" spans="1:9">
      <c r="C126" s="14" t="s">
        <v>181</v>
      </c>
      <c r="D126" s="14"/>
      <c r="E126" s="9">
        <f>G126*E125</f>
        <v>6.5</v>
      </c>
      <c r="F126" s="9">
        <f t="shared" si="0"/>
        <v>339.16071428571428</v>
      </c>
      <c r="G126" s="9">
        <v>0.33333333333333331</v>
      </c>
    </row>
    <row r="127" spans="1:9">
      <c r="C127" s="14" t="s">
        <v>182</v>
      </c>
      <c r="D127" s="14"/>
      <c r="E127" s="9">
        <f>G127*E125</f>
        <v>8.1</v>
      </c>
      <c r="F127" s="9">
        <f t="shared" si="0"/>
        <v>422.64642857142854</v>
      </c>
      <c r="G127" s="9">
        <v>0.41538461538461535</v>
      </c>
    </row>
    <row r="128" spans="1:9">
      <c r="C128" s="14" t="s">
        <v>183</v>
      </c>
      <c r="D128" s="14"/>
      <c r="E128" s="9">
        <f>G128*E125</f>
        <v>2</v>
      </c>
      <c r="F128" s="9">
        <f t="shared" si="0"/>
        <v>104.35714285714286</v>
      </c>
      <c r="G128" s="9">
        <v>0.10256410256410256</v>
      </c>
    </row>
    <row r="129" spans="1:9">
      <c r="C129" s="14" t="s">
        <v>184</v>
      </c>
      <c r="D129" s="14"/>
      <c r="E129" s="9">
        <f>G129*E125</f>
        <v>2.9</v>
      </c>
      <c r="F129" s="9">
        <f t="shared" si="0"/>
        <v>151.31785714285715</v>
      </c>
      <c r="G129" s="9">
        <v>0.14871794871794872</v>
      </c>
    </row>
    <row r="130" spans="1:9" s="14" customFormat="1">
      <c r="B130" s="14" t="s">
        <v>114</v>
      </c>
      <c r="E130" s="14">
        <f>E12</f>
        <v>7.7</v>
      </c>
      <c r="F130" s="9">
        <f t="shared" si="0"/>
        <v>401.77500000000003</v>
      </c>
      <c r="G130" s="14">
        <v>1</v>
      </c>
      <c r="H130" s="29"/>
    </row>
    <row r="131" spans="1:9">
      <c r="C131" s="14" t="s">
        <v>114</v>
      </c>
      <c r="D131" s="14"/>
      <c r="E131" s="9">
        <f>G131*E130</f>
        <v>7.7</v>
      </c>
      <c r="F131" s="9">
        <f t="shared" si="0"/>
        <v>401.77500000000003</v>
      </c>
      <c r="G131" s="9">
        <v>1</v>
      </c>
    </row>
    <row r="132" spans="1:9" s="14" customFormat="1">
      <c r="B132" s="14" t="s">
        <v>115</v>
      </c>
      <c r="E132" s="14" t="s">
        <v>299</v>
      </c>
      <c r="F132" s="9" t="e">
        <f t="shared" si="0"/>
        <v>#VALUE!</v>
      </c>
      <c r="G132" s="14">
        <v>1</v>
      </c>
      <c r="H132" s="29"/>
    </row>
    <row r="133" spans="1:9">
      <c r="C133" s="14" t="s">
        <v>115</v>
      </c>
      <c r="D133" s="14"/>
      <c r="E133" s="9" t="s">
        <v>299</v>
      </c>
      <c r="F133" s="9" t="e">
        <f t="shared" si="0"/>
        <v>#VALUE!</v>
      </c>
      <c r="G133" s="9">
        <v>1</v>
      </c>
    </row>
    <row r="134" spans="1:9">
      <c r="C134" s="14"/>
      <c r="D134" s="2" t="s">
        <v>17</v>
      </c>
      <c r="E134" s="2"/>
      <c r="F134" s="14"/>
      <c r="G134" s="2"/>
      <c r="H134" s="28">
        <f>B467</f>
        <v>1.6096116897416801E-4</v>
      </c>
    </row>
    <row r="135" spans="1:9" s="17" customFormat="1">
      <c r="A135" s="17" t="s">
        <v>185</v>
      </c>
      <c r="E135" s="17">
        <f>E10</f>
        <v>27.3</v>
      </c>
      <c r="F135" s="17">
        <f>E135*(365.25/7)</f>
        <v>1424.4750000000001</v>
      </c>
      <c r="H135" s="30"/>
      <c r="I135" s="17">
        <f>F135*H134</f>
        <v>0.229285161174478</v>
      </c>
    </row>
    <row r="136" spans="1:9">
      <c r="C136" s="14"/>
      <c r="D136" s="14"/>
      <c r="F136" s="14"/>
    </row>
    <row r="137" spans="1:9" s="14" customFormat="1">
      <c r="A137" s="14" t="s">
        <v>116</v>
      </c>
      <c r="H137" s="29"/>
    </row>
    <row r="138" spans="1:9" s="14" customFormat="1">
      <c r="B138" s="14" t="s">
        <v>117</v>
      </c>
      <c r="E138" s="14">
        <f>E15</f>
        <v>27.6</v>
      </c>
      <c r="F138" s="14">
        <f t="shared" ref="F138:F151" si="1">E138*(365.25/7)</f>
        <v>1440.1285714285716</v>
      </c>
      <c r="G138" s="14">
        <v>1.0036231884057971</v>
      </c>
      <c r="H138" s="29"/>
    </row>
    <row r="139" spans="1:9">
      <c r="C139" s="14" t="s">
        <v>186</v>
      </c>
      <c r="D139" s="14"/>
      <c r="E139" s="9">
        <f>G139*E138</f>
        <v>7.9</v>
      </c>
      <c r="F139" s="9">
        <f t="shared" si="1"/>
        <v>412.21071428571435</v>
      </c>
      <c r="G139" s="9">
        <v>0.28623188405797101</v>
      </c>
    </row>
    <row r="140" spans="1:9">
      <c r="C140" s="14" t="s">
        <v>187</v>
      </c>
      <c r="D140" s="14"/>
      <c r="E140" s="9">
        <f>G140*E138</f>
        <v>4.4000000000000004</v>
      </c>
      <c r="F140" s="9">
        <f t="shared" si="1"/>
        <v>229.58571428571432</v>
      </c>
      <c r="G140" s="9">
        <v>0.15942028985507248</v>
      </c>
    </row>
    <row r="141" spans="1:9">
      <c r="C141" s="14" t="s">
        <v>188</v>
      </c>
      <c r="D141" s="14"/>
      <c r="E141" s="9">
        <f>G141*E138</f>
        <v>10.3</v>
      </c>
      <c r="F141" s="9">
        <f t="shared" si="1"/>
        <v>537.4392857142858</v>
      </c>
      <c r="G141" s="9">
        <v>0.37318840579710144</v>
      </c>
    </row>
    <row r="142" spans="1:9">
      <c r="C142" s="14" t="s">
        <v>189</v>
      </c>
      <c r="D142" s="14"/>
      <c r="E142" s="9">
        <f>G142*E138</f>
        <v>2.6</v>
      </c>
      <c r="F142" s="9">
        <f t="shared" si="1"/>
        <v>135.66428571428571</v>
      </c>
      <c r="G142" s="9">
        <v>9.420289855072464E-2</v>
      </c>
    </row>
    <row r="143" spans="1:9">
      <c r="C143" s="14" t="s">
        <v>190</v>
      </c>
      <c r="D143" s="14"/>
      <c r="E143" s="9">
        <f>G143*E138</f>
        <v>0.8</v>
      </c>
      <c r="F143" s="9">
        <f t="shared" si="1"/>
        <v>41.742857142857147</v>
      </c>
      <c r="G143" s="9">
        <v>2.8985507246376812E-2</v>
      </c>
    </row>
    <row r="144" spans="1:9">
      <c r="C144" s="14" t="s">
        <v>191</v>
      </c>
      <c r="D144" s="14"/>
      <c r="E144" s="9">
        <f>G144*E138</f>
        <v>0.7</v>
      </c>
      <c r="F144" s="9">
        <f t="shared" si="1"/>
        <v>36.524999999999999</v>
      </c>
      <c r="G144" s="9">
        <v>2.5362318840579708E-2</v>
      </c>
    </row>
    <row r="145" spans="1:9">
      <c r="C145" s="14" t="s">
        <v>192</v>
      </c>
      <c r="D145" s="14"/>
      <c r="E145" s="9">
        <f>G145*E138</f>
        <v>1</v>
      </c>
      <c r="F145" s="9">
        <f t="shared" si="1"/>
        <v>52.178571428571431</v>
      </c>
      <c r="G145" s="9">
        <v>3.6231884057971016E-2</v>
      </c>
    </row>
    <row r="146" spans="1:9" s="14" customFormat="1">
      <c r="B146" s="14" t="s">
        <v>118</v>
      </c>
      <c r="E146" s="14">
        <f>E16</f>
        <v>6.2</v>
      </c>
      <c r="F146" s="14">
        <f t="shared" si="1"/>
        <v>323.50714285714287</v>
      </c>
      <c r="G146" s="14">
        <v>1</v>
      </c>
      <c r="H146" s="29"/>
    </row>
    <row r="147" spans="1:9">
      <c r="C147" s="14" t="s">
        <v>193</v>
      </c>
      <c r="D147" s="14"/>
      <c r="E147" s="9">
        <f>G147*E146</f>
        <v>2.6</v>
      </c>
      <c r="F147" s="9">
        <f t="shared" si="1"/>
        <v>135.66428571428571</v>
      </c>
      <c r="G147" s="9">
        <v>0.41935483870967744</v>
      </c>
    </row>
    <row r="148" spans="1:9">
      <c r="C148" s="14" t="s">
        <v>194</v>
      </c>
      <c r="D148" s="14"/>
      <c r="E148" s="9">
        <f>G148*E146</f>
        <v>0.7</v>
      </c>
      <c r="F148" s="9">
        <f t="shared" si="1"/>
        <v>36.524999999999999</v>
      </c>
      <c r="G148" s="9">
        <v>0.1129032258064516</v>
      </c>
    </row>
    <row r="149" spans="1:9">
      <c r="C149" s="14" t="s">
        <v>195</v>
      </c>
      <c r="D149" s="14"/>
      <c r="E149" s="9">
        <f>G149*E146</f>
        <v>2.2000000000000002</v>
      </c>
      <c r="F149" s="9">
        <f t="shared" si="1"/>
        <v>114.79285714285716</v>
      </c>
      <c r="G149" s="9">
        <v>0.35483870967741937</v>
      </c>
    </row>
    <row r="150" spans="1:9">
      <c r="C150" s="14" t="s">
        <v>196</v>
      </c>
      <c r="D150" s="14"/>
      <c r="E150" s="9">
        <f>G150*E146</f>
        <v>0.5</v>
      </c>
      <c r="F150" s="9">
        <f t="shared" si="1"/>
        <v>26.089285714285715</v>
      </c>
      <c r="G150" s="9">
        <v>8.0645161290322578E-2</v>
      </c>
    </row>
    <row r="151" spans="1:9">
      <c r="C151" s="14" t="s">
        <v>197</v>
      </c>
      <c r="D151" s="14"/>
      <c r="E151" s="9">
        <f>G151*E146</f>
        <v>0.2</v>
      </c>
      <c r="F151" s="9">
        <f t="shared" si="1"/>
        <v>10.435714285714287</v>
      </c>
      <c r="G151" s="9">
        <v>3.2258064516129031E-2</v>
      </c>
    </row>
    <row r="152" spans="1:9">
      <c r="C152" s="14"/>
      <c r="D152" s="6" t="s">
        <v>18</v>
      </c>
      <c r="H152" s="28">
        <f>B468</f>
        <v>1.9783800273003599E-4</v>
      </c>
    </row>
    <row r="153" spans="1:9">
      <c r="C153" s="14"/>
      <c r="D153" s="2" t="s">
        <v>19</v>
      </c>
      <c r="F153" s="14"/>
      <c r="G153" s="17"/>
      <c r="H153" s="28">
        <f>B469</f>
        <v>9.1374598860871899E-5</v>
      </c>
    </row>
    <row r="154" spans="1:9" s="17" customFormat="1">
      <c r="A154" s="17" t="s">
        <v>198</v>
      </c>
      <c r="E154" s="17">
        <f>E14</f>
        <v>33.799999999999997</v>
      </c>
      <c r="F154" s="17">
        <f>E154*(365.25/7)</f>
        <v>1763.6357142857141</v>
      </c>
      <c r="H154" s="30"/>
      <c r="I154" s="17">
        <f>F154*AVERAGE(H152:H153)</f>
        <v>0.25503283659360526</v>
      </c>
    </row>
    <row r="155" spans="1:9">
      <c r="C155" s="14"/>
      <c r="D155" s="14"/>
      <c r="F155" s="14"/>
    </row>
    <row r="156" spans="1:9" s="14" customFormat="1">
      <c r="A156" s="14" t="s">
        <v>119</v>
      </c>
      <c r="H156" s="29"/>
    </row>
    <row r="157" spans="1:9" s="14" customFormat="1">
      <c r="B157" s="14" t="s">
        <v>120</v>
      </c>
      <c r="E157" s="19">
        <f>E18</f>
        <v>66.2</v>
      </c>
      <c r="F157" s="14">
        <f>E157*(365.25/7)</f>
        <v>3454.221428571429</v>
      </c>
      <c r="G157" s="14">
        <v>1.0151057401812689</v>
      </c>
      <c r="H157" s="29"/>
      <c r="I157" s="14">
        <f>F157*AVERAGE(H159:H160)</f>
        <v>0.33336272860288524</v>
      </c>
    </row>
    <row r="158" spans="1:9">
      <c r="C158" s="14" t="s">
        <v>120</v>
      </c>
      <c r="D158" s="14"/>
      <c r="E158" s="15">
        <f>G158*E157</f>
        <v>66.2</v>
      </c>
      <c r="F158" s="9">
        <f>E158*(365.25/7)</f>
        <v>3454.221428571429</v>
      </c>
      <c r="G158" s="9">
        <v>1</v>
      </c>
    </row>
    <row r="159" spans="1:9">
      <c r="D159" s="16" t="s">
        <v>79</v>
      </c>
      <c r="E159" s="15"/>
      <c r="F159" s="14"/>
      <c r="H159" s="28">
        <f>B529</f>
        <v>5.8936399512656897E-5</v>
      </c>
    </row>
    <row r="160" spans="1:9">
      <c r="D160" s="20" t="s">
        <v>315</v>
      </c>
      <c r="E160" s="15"/>
      <c r="F160" s="14"/>
      <c r="H160" s="28">
        <f>B492</f>
        <v>1.3408117941004401E-4</v>
      </c>
    </row>
    <row r="161" spans="2:9" s="14" customFormat="1">
      <c r="B161" s="14" t="s">
        <v>121</v>
      </c>
      <c r="E161" s="19">
        <f>E19</f>
        <v>53.4</v>
      </c>
      <c r="F161" s="14">
        <f>E161*(365.25/7)</f>
        <v>2786.3357142857144</v>
      </c>
      <c r="G161" s="14">
        <v>1</v>
      </c>
      <c r="H161" s="29"/>
      <c r="I161" s="14">
        <f>SUM(I162,I168,I164)</f>
        <v>0.42942221459420898</v>
      </c>
    </row>
    <row r="162" spans="2:9">
      <c r="C162" s="14" t="s">
        <v>199</v>
      </c>
      <c r="D162" s="14"/>
      <c r="E162" s="15">
        <f>G162*E161</f>
        <v>33.200000000000003</v>
      </c>
      <c r="F162" s="9">
        <f>E162*(365.25/7)</f>
        <v>1732.3285714285716</v>
      </c>
      <c r="G162" s="9">
        <v>0.62172284644194764</v>
      </c>
      <c r="I162" s="9">
        <f>F162*H163</f>
        <v>0.23227265798285956</v>
      </c>
    </row>
    <row r="163" spans="2:9">
      <c r="C163" s="14"/>
      <c r="D163" s="20" t="s">
        <v>315</v>
      </c>
      <c r="E163" s="15"/>
      <c r="F163" s="14"/>
      <c r="H163" s="28">
        <f>B492</f>
        <v>1.3408117941004401E-4</v>
      </c>
    </row>
    <row r="164" spans="2:9">
      <c r="C164" s="14" t="s">
        <v>294</v>
      </c>
      <c r="D164" s="14"/>
      <c r="E164" s="15">
        <f>G164*E161</f>
        <v>2.8</v>
      </c>
      <c r="F164" s="9">
        <f>E164*(365.25/7)</f>
        <v>146.1</v>
      </c>
      <c r="G164" s="9">
        <v>5.2434456928838948E-2</v>
      </c>
      <c r="I164" s="9">
        <f>F164*AVERAGE(H165:H167)</f>
        <v>7.5416296102260375E-2</v>
      </c>
    </row>
    <row r="165" spans="2:9">
      <c r="C165" s="14"/>
      <c r="D165" s="20" t="s">
        <v>29</v>
      </c>
      <c r="E165" s="15"/>
      <c r="F165" s="14"/>
      <c r="H165" s="28">
        <f>B479</f>
        <v>8.3899075325234501E-4</v>
      </c>
    </row>
    <row r="166" spans="2:9">
      <c r="C166" s="14"/>
      <c r="D166" s="20" t="s">
        <v>28</v>
      </c>
      <c r="E166" s="15"/>
      <c r="F166" s="14"/>
      <c r="H166" s="28">
        <f>B478</f>
        <v>4.6337524758036899E-4</v>
      </c>
    </row>
    <row r="167" spans="2:9">
      <c r="C167" s="14"/>
      <c r="D167" s="20" t="s">
        <v>20</v>
      </c>
      <c r="E167" s="15"/>
      <c r="F167" s="14"/>
      <c r="H167" s="28">
        <f>B470</f>
        <v>2.4622324151349502E-4</v>
      </c>
    </row>
    <row r="168" spans="2:9">
      <c r="C168" s="14" t="s">
        <v>295</v>
      </c>
      <c r="D168" s="14"/>
      <c r="E168" s="15">
        <f>G168*E161</f>
        <v>17.399999999999999</v>
      </c>
      <c r="F168" s="9">
        <f>E168*(365.25/7)</f>
        <v>907.90714285714284</v>
      </c>
      <c r="G168" s="9">
        <v>0.32584269662921345</v>
      </c>
      <c r="I168" s="9">
        <f>F168*H169</f>
        <v>0.12173326050908903</v>
      </c>
    </row>
    <row r="169" spans="2:9">
      <c r="C169" s="14"/>
      <c r="D169" s="20" t="s">
        <v>315</v>
      </c>
      <c r="E169" s="15"/>
      <c r="F169" s="14"/>
      <c r="H169" s="28">
        <f>B492</f>
        <v>1.3408117941004401E-4</v>
      </c>
    </row>
    <row r="170" spans="2:9" s="14" customFormat="1">
      <c r="B170" s="14" t="s">
        <v>122</v>
      </c>
      <c r="D170" s="14" t="s">
        <v>335</v>
      </c>
      <c r="E170" s="19">
        <f>(E200-SUM(E186,E177,E161,E157)) / 2</f>
        <v>16.250000000000014</v>
      </c>
      <c r="F170" s="14">
        <f>E170*(365.25/7)</f>
        <v>847.90178571428646</v>
      </c>
      <c r="G170" s="14">
        <v>1</v>
      </c>
      <c r="H170" s="29"/>
      <c r="I170" s="14">
        <f>SUM(I171,I175)</f>
        <v>0.14106245470199361</v>
      </c>
    </row>
    <row r="171" spans="2:9">
      <c r="C171" s="14" t="s">
        <v>200</v>
      </c>
      <c r="D171" s="14"/>
      <c r="E171" s="15">
        <f>G171*E170</f>
        <v>2.9453125000000027</v>
      </c>
      <c r="F171" s="9">
        <f>E171*(365.25/7)</f>
        <v>153.68219866071442</v>
      </c>
      <c r="G171" s="9">
        <v>0.18124999999999999</v>
      </c>
      <c r="I171" s="9">
        <f>F171*AVERAGE(H172:H174)</f>
        <v>7.9330199862031769E-2</v>
      </c>
    </row>
    <row r="172" spans="2:9">
      <c r="C172" s="14"/>
      <c r="D172" s="20" t="s">
        <v>29</v>
      </c>
      <c r="E172" s="15"/>
      <c r="F172" s="14"/>
      <c r="H172" s="28">
        <f>B479</f>
        <v>8.3899075325234501E-4</v>
      </c>
    </row>
    <row r="173" spans="2:9">
      <c r="C173" s="14"/>
      <c r="D173" s="20" t="s">
        <v>28</v>
      </c>
      <c r="E173" s="15"/>
      <c r="F173" s="14"/>
      <c r="H173" s="28">
        <f>B478</f>
        <v>4.6337524758036899E-4</v>
      </c>
    </row>
    <row r="174" spans="2:9">
      <c r="C174" s="14"/>
      <c r="D174" s="20" t="s">
        <v>20</v>
      </c>
      <c r="E174" s="15"/>
      <c r="F174" s="14"/>
      <c r="H174" s="28">
        <f>B470</f>
        <v>2.4622324151349502E-4</v>
      </c>
    </row>
    <row r="175" spans="2:9">
      <c r="C175" s="14" t="s">
        <v>201</v>
      </c>
      <c r="D175" s="14"/>
      <c r="E175" s="15">
        <f>G175*E170</f>
        <v>13.304687500000011</v>
      </c>
      <c r="F175" s="9">
        <f>E175*(365.25/7)</f>
        <v>694.21958705357201</v>
      </c>
      <c r="G175" s="9">
        <v>0.81874999999999998</v>
      </c>
      <c r="I175" s="9">
        <f>F175*H176</f>
        <v>6.1732254839961843E-2</v>
      </c>
    </row>
    <row r="176" spans="2:9">
      <c r="C176" s="14"/>
      <c r="D176" s="20" t="s">
        <v>105</v>
      </c>
      <c r="E176" s="15"/>
      <c r="F176" s="14"/>
      <c r="H176" s="28">
        <f>B555</f>
        <v>8.8923239838230102E-5</v>
      </c>
    </row>
    <row r="177" spans="1:9" s="14" customFormat="1">
      <c r="B177" s="14" t="s">
        <v>123</v>
      </c>
      <c r="E177" s="19">
        <f>E21</f>
        <v>24.7</v>
      </c>
      <c r="F177" s="14">
        <f>E177*(365.25/7)</f>
        <v>1288.8107142857143</v>
      </c>
      <c r="G177" s="14">
        <v>0.99595141700404854</v>
      </c>
      <c r="H177" s="29"/>
      <c r="I177" s="14">
        <f>SUM(I178,I180,I182,I184)</f>
        <v>9.1167814946441258E-2</v>
      </c>
    </row>
    <row r="178" spans="1:9">
      <c r="A178" s="21"/>
      <c r="C178" s="14" t="s">
        <v>39</v>
      </c>
      <c r="D178" s="14"/>
      <c r="E178" s="15">
        <f>G178*E177</f>
        <v>2.2000000000000002</v>
      </c>
      <c r="F178" s="9">
        <f>E178*(365.25/7)</f>
        <v>114.79285714285716</v>
      </c>
      <c r="G178" s="9">
        <v>8.9068825910931182E-2</v>
      </c>
      <c r="I178" s="9">
        <f>F178*H179</f>
        <v>1.3813001826748515E-2</v>
      </c>
    </row>
    <row r="179" spans="1:9">
      <c r="D179" s="20" t="s">
        <v>39</v>
      </c>
      <c r="E179" s="15"/>
      <c r="H179" s="28">
        <f>B489</f>
        <v>1.2032980248552E-4</v>
      </c>
    </row>
    <row r="180" spans="1:9">
      <c r="C180" s="14" t="s">
        <v>202</v>
      </c>
      <c r="D180" s="14"/>
      <c r="E180" s="15">
        <f>G180*E177</f>
        <v>1</v>
      </c>
      <c r="F180" s="9">
        <f>E180*(365.25/7)</f>
        <v>52.178571428571431</v>
      </c>
      <c r="G180" s="9">
        <v>4.048582995951417E-2</v>
      </c>
      <c r="I180" s="9">
        <f>F180*H181</f>
        <v>8.3241111529531921E-3</v>
      </c>
    </row>
    <row r="181" spans="1:9">
      <c r="D181" s="20" t="s">
        <v>41</v>
      </c>
      <c r="E181" s="15"/>
      <c r="H181" s="28">
        <f>B491</f>
        <v>1.5953121990601601E-4</v>
      </c>
    </row>
    <row r="182" spans="1:9">
      <c r="C182" s="14" t="s">
        <v>203</v>
      </c>
      <c r="D182" s="14"/>
      <c r="E182" s="15">
        <f>G182*E177</f>
        <v>21.4</v>
      </c>
      <c r="F182" s="9">
        <f>E182*(365.25/7)</f>
        <v>1116.6214285714286</v>
      </c>
      <c r="G182" s="9">
        <v>0.8663967611336032</v>
      </c>
      <c r="I182" s="9">
        <f>F182*H183</f>
        <v>6.8632926108744455E-2</v>
      </c>
    </row>
    <row r="183" spans="1:9">
      <c r="D183" s="20" t="s">
        <v>91</v>
      </c>
      <c r="E183" s="15"/>
      <c r="F183" s="14"/>
      <c r="H183" s="28">
        <f>B541</f>
        <v>6.1464811934113902E-5</v>
      </c>
    </row>
    <row r="184" spans="1:9">
      <c r="C184" s="14" t="s">
        <v>204</v>
      </c>
      <c r="D184" s="21">
        <f>F177-SUM(F182,F180,F178)</f>
        <v>5.2178571428571558</v>
      </c>
      <c r="E184" s="15" t="s">
        <v>299</v>
      </c>
      <c r="F184" s="9" t="e">
        <f>E184*(365.25/7)</f>
        <v>#VALUE!</v>
      </c>
      <c r="G184" s="9">
        <v>4.0485829959514552E-3</v>
      </c>
      <c r="I184" s="9">
        <f>D184*H185</f>
        <v>3.9777585799509316E-4</v>
      </c>
    </row>
    <row r="185" spans="1:9">
      <c r="D185" s="16" t="s">
        <v>90</v>
      </c>
      <c r="E185" s="15"/>
      <c r="F185" s="14"/>
      <c r="H185" s="28">
        <f>B540</f>
        <v>7.6233566213980704E-5</v>
      </c>
    </row>
    <row r="186" spans="1:9" s="14" customFormat="1">
      <c r="B186" s="14" t="s">
        <v>124</v>
      </c>
      <c r="E186" s="19">
        <f>E22</f>
        <v>36.1</v>
      </c>
      <c r="F186" s="14">
        <f>E186*(365.25/7)</f>
        <v>1883.6464285714287</v>
      </c>
      <c r="G186" s="14">
        <v>0.99722991689750695</v>
      </c>
      <c r="H186" s="29"/>
      <c r="I186" s="14">
        <f>SUM(I187,I189,I191,I193,I195)</f>
        <v>3.1367222530274885</v>
      </c>
    </row>
    <row r="187" spans="1:9">
      <c r="C187" s="14" t="s">
        <v>205</v>
      </c>
      <c r="D187" s="14"/>
      <c r="E187" s="15">
        <f>G187*E186</f>
        <v>31.1</v>
      </c>
      <c r="F187" s="9">
        <f>E187*(365.25/7)</f>
        <v>1622.7535714285716</v>
      </c>
      <c r="G187" s="9">
        <v>0.86149584487534625</v>
      </c>
      <c r="I187" s="9">
        <f>F187*H188</f>
        <v>2.990896185308213</v>
      </c>
    </row>
    <row r="188" spans="1:9">
      <c r="D188" s="20" t="s">
        <v>308</v>
      </c>
      <c r="E188" s="15"/>
      <c r="H188" s="28">
        <f>B486</f>
        <v>1.8430994317117501E-3</v>
      </c>
    </row>
    <row r="189" spans="1:9">
      <c r="C189" s="14" t="s">
        <v>206</v>
      </c>
      <c r="D189" s="14"/>
      <c r="E189" s="15">
        <f>G189*E186</f>
        <v>3.5</v>
      </c>
      <c r="F189" s="9">
        <f>E189*(365.25/7)</f>
        <v>182.625</v>
      </c>
      <c r="G189" s="9">
        <v>9.6952908587257608E-2</v>
      </c>
      <c r="I189" s="9">
        <f>F189*H190</f>
        <v>0.12749656629303555</v>
      </c>
    </row>
    <row r="190" spans="1:9">
      <c r="C190" s="14"/>
      <c r="D190" s="20" t="s">
        <v>38</v>
      </c>
      <c r="E190" s="15"/>
      <c r="H190" s="28">
        <f>B488</f>
        <v>6.9813314876405498E-4</v>
      </c>
    </row>
    <row r="191" spans="1:9">
      <c r="C191" s="14" t="s">
        <v>207</v>
      </c>
      <c r="D191" s="14"/>
      <c r="E191" s="15">
        <f>G191*E186</f>
        <v>1.1000000000000001</v>
      </c>
      <c r="F191" s="9">
        <f>E191*(365.25/7)</f>
        <v>57.396428571428579</v>
      </c>
      <c r="G191" s="9">
        <v>3.0470914127423823E-2</v>
      </c>
      <c r="I191" s="9">
        <f>F191*H192</f>
        <v>1.4576958335096018E-2</v>
      </c>
    </row>
    <row r="192" spans="1:9">
      <c r="C192" s="14"/>
      <c r="D192" s="20" t="s">
        <v>9</v>
      </c>
      <c r="E192" s="15"/>
      <c r="H192" s="28">
        <f>B459</f>
        <v>2.53969779965583E-4</v>
      </c>
    </row>
    <row r="193" spans="1:9">
      <c r="C193" s="14" t="s">
        <v>208</v>
      </c>
      <c r="D193" s="21">
        <f>F186-SUM(F187,F189,F191,F195)</f>
        <v>5.2178571428571558</v>
      </c>
      <c r="E193" s="15" t="s">
        <v>299</v>
      </c>
      <c r="F193" s="9" t="e">
        <f>E193*(365.25/7)</f>
        <v>#VALUE!</v>
      </c>
      <c r="G193" s="9">
        <v>2.7700831024930483E-3</v>
      </c>
      <c r="I193" s="9">
        <f>D193*H194</f>
        <v>9.3813577278603752E-4</v>
      </c>
    </row>
    <row r="194" spans="1:9">
      <c r="C194" s="14"/>
      <c r="D194" s="20" t="s">
        <v>23</v>
      </c>
      <c r="E194" s="15"/>
      <c r="H194" s="28">
        <f>B473</f>
        <v>1.7979330347713199E-4</v>
      </c>
    </row>
    <row r="195" spans="1:9">
      <c r="C195" s="14" t="s">
        <v>209</v>
      </c>
      <c r="D195" s="14"/>
      <c r="E195" s="15">
        <f>G195*E186</f>
        <v>0.3</v>
      </c>
      <c r="F195" s="9">
        <f>E195*(365.25/7)</f>
        <v>15.653571428571428</v>
      </c>
      <c r="G195" s="9">
        <v>8.3102493074792231E-3</v>
      </c>
      <c r="I195" s="9">
        <f>F195*H196</f>
        <v>2.8144073183581056E-3</v>
      </c>
    </row>
    <row r="196" spans="1:9">
      <c r="C196" s="14"/>
      <c r="D196" s="20" t="s">
        <v>23</v>
      </c>
      <c r="E196" s="15"/>
      <c r="H196" s="28">
        <f>B473</f>
        <v>1.7979330347713199E-4</v>
      </c>
    </row>
    <row r="197" spans="1:9" s="14" customFormat="1">
      <c r="B197" s="14" t="s">
        <v>125</v>
      </c>
      <c r="D197" s="14" t="s">
        <v>335</v>
      </c>
      <c r="E197" s="19">
        <f>(E200-SUM(E157,E161,E177,E186))/2</f>
        <v>16.250000000000014</v>
      </c>
      <c r="F197" s="14">
        <f>E197*(365.25/7)</f>
        <v>847.90178571428646</v>
      </c>
      <c r="G197" s="14">
        <v>1</v>
      </c>
      <c r="H197" s="29"/>
      <c r="I197" s="14">
        <f>F197*H199</f>
        <v>4.2920851686168042E-2</v>
      </c>
    </row>
    <row r="198" spans="1:9">
      <c r="C198" s="14" t="s">
        <v>125</v>
      </c>
      <c r="D198" s="14"/>
      <c r="E198" s="15" t="s">
        <v>299</v>
      </c>
      <c r="F198" s="14" t="e">
        <f>E198*(365.25/7)</f>
        <v>#VALUE!</v>
      </c>
      <c r="G198" s="9">
        <v>1</v>
      </c>
    </row>
    <row r="199" spans="1:9">
      <c r="C199" s="14"/>
      <c r="D199" s="20" t="s">
        <v>82</v>
      </c>
      <c r="E199" s="15"/>
      <c r="F199" s="14"/>
      <c r="H199" s="28">
        <f>B532</f>
        <v>5.0620074646983798E-5</v>
      </c>
    </row>
    <row r="200" spans="1:9" s="17" customFormat="1">
      <c r="A200" s="17" t="s">
        <v>210</v>
      </c>
      <c r="E200" s="22">
        <f>E17</f>
        <v>212.9</v>
      </c>
      <c r="F200" s="17">
        <f>E200*(365.25/7)</f>
        <v>11108.817857142858</v>
      </c>
      <c r="H200" s="30"/>
      <c r="I200" s="17">
        <f>SUM(I161,I170,I157,I177,I186,I197)</f>
        <v>4.174658317559186</v>
      </c>
    </row>
    <row r="201" spans="1:9">
      <c r="C201" s="14"/>
      <c r="D201" s="14"/>
      <c r="E201" s="15"/>
      <c r="F201" s="14"/>
    </row>
    <row r="202" spans="1:9" s="14" customFormat="1">
      <c r="A202" s="14" t="s">
        <v>126</v>
      </c>
      <c r="E202" s="15"/>
      <c r="H202" s="29"/>
    </row>
    <row r="203" spans="1:9" s="14" customFormat="1">
      <c r="B203" s="14" t="s">
        <v>211</v>
      </c>
      <c r="E203" s="19">
        <f>E25</f>
        <v>18.399999999999999</v>
      </c>
      <c r="F203" s="14">
        <f>E203*(365.25/7)</f>
        <v>960.08571428571429</v>
      </c>
      <c r="G203" s="14">
        <v>0.97826086956521752</v>
      </c>
      <c r="H203" s="29"/>
      <c r="I203" s="14">
        <f>SUM(I204,I206,I208)</f>
        <v>0.16786084818140456</v>
      </c>
    </row>
    <row r="204" spans="1:9">
      <c r="A204" s="9"/>
      <c r="C204" s="14" t="s">
        <v>212</v>
      </c>
      <c r="D204" s="14"/>
      <c r="E204" s="15">
        <f>G204*E203</f>
        <v>15.600000000000001</v>
      </c>
      <c r="F204" s="9">
        <f>E204*(365.25/7)</f>
        <v>813.98571428571438</v>
      </c>
      <c r="G204" s="9">
        <v>0.84782608695652184</v>
      </c>
      <c r="I204" s="9">
        <f>F204*H205</f>
        <v>0.14122992267661671</v>
      </c>
    </row>
    <row r="205" spans="1:9">
      <c r="A205" s="9"/>
      <c r="C205" s="14"/>
      <c r="D205" s="20" t="s">
        <v>34</v>
      </c>
      <c r="E205" s="15"/>
      <c r="H205" s="28">
        <f>B484</f>
        <v>1.73504178510735E-4</v>
      </c>
    </row>
    <row r="206" spans="1:9">
      <c r="A206" s="9"/>
      <c r="C206" s="14" t="s">
        <v>213</v>
      </c>
      <c r="D206" s="14"/>
      <c r="E206" s="15">
        <f>G206*E203</f>
        <v>2.4</v>
      </c>
      <c r="F206" s="9">
        <f>E206*(365.25/7)</f>
        <v>125.22857142857143</v>
      </c>
      <c r="G206" s="9">
        <v>0.13043478260869565</v>
      </c>
      <c r="I206" s="9">
        <f>F206*H207</f>
        <v>2.4774970456164221E-2</v>
      </c>
    </row>
    <row r="207" spans="1:9">
      <c r="A207" s="9"/>
      <c r="C207" s="14"/>
      <c r="D207" s="20" t="s">
        <v>18</v>
      </c>
      <c r="E207" s="15"/>
      <c r="H207" s="28">
        <f>B468</f>
        <v>1.9783800273003599E-4</v>
      </c>
    </row>
    <row r="208" spans="1:9">
      <c r="A208" s="9"/>
      <c r="C208" s="14" t="s">
        <v>214</v>
      </c>
      <c r="D208" s="14">
        <f>F203-SUM(F204,F206)</f>
        <v>20.87142857142851</v>
      </c>
      <c r="E208" s="15" t="s">
        <v>299</v>
      </c>
      <c r="F208" s="9" t="e">
        <f>E208*(365.25/7)</f>
        <v>#VALUE!</v>
      </c>
      <c r="G208" s="9">
        <v>2.1739130434782483E-2</v>
      </c>
      <c r="I208" s="9">
        <f>D208*H209</f>
        <v>1.8559550486236256E-3</v>
      </c>
    </row>
    <row r="209" spans="1:9">
      <c r="A209" s="9"/>
      <c r="C209" s="14"/>
      <c r="D209" s="20" t="s">
        <v>105</v>
      </c>
      <c r="E209" s="15"/>
      <c r="H209" s="28">
        <f>B555</f>
        <v>8.8923239838230102E-5</v>
      </c>
    </row>
    <row r="210" spans="1:9" s="14" customFormat="1">
      <c r="B210" s="14" t="s">
        <v>127</v>
      </c>
      <c r="E210" s="19">
        <f>E234-SUM(E203,E213,E220,E223,E227)</f>
        <v>4.5</v>
      </c>
      <c r="F210" s="14">
        <f>E210*(365.25/7)</f>
        <v>234.80357142857144</v>
      </c>
      <c r="G210" s="14">
        <v>1</v>
      </c>
      <c r="H210" s="29"/>
      <c r="I210" s="14">
        <f>F211*H212</f>
        <v>4.6453069605307921E-2</v>
      </c>
    </row>
    <row r="211" spans="1:9">
      <c r="A211" s="9"/>
      <c r="C211" s="14" t="s">
        <v>127</v>
      </c>
      <c r="D211" s="14"/>
      <c r="E211" s="15">
        <f>G211*E210</f>
        <v>4.5</v>
      </c>
      <c r="F211" s="9">
        <f>E211*(365.25/7)</f>
        <v>234.80357142857144</v>
      </c>
      <c r="G211" s="9">
        <v>1</v>
      </c>
    </row>
    <row r="212" spans="1:9">
      <c r="A212" s="9"/>
      <c r="C212" s="14"/>
      <c r="D212" s="20" t="s">
        <v>18</v>
      </c>
      <c r="E212" s="15"/>
      <c r="H212" s="28">
        <f>B468</f>
        <v>1.9783800273003599E-4</v>
      </c>
    </row>
    <row r="213" spans="1:9" s="14" customFormat="1">
      <c r="B213" s="14" t="s">
        <v>128</v>
      </c>
      <c r="E213" s="19">
        <f>E27</f>
        <v>10.8</v>
      </c>
      <c r="F213" s="14">
        <f>E213*(365.25/7)</f>
        <v>563.52857142857147</v>
      </c>
      <c r="G213" s="14">
        <v>1</v>
      </c>
      <c r="H213" s="29"/>
      <c r="I213" s="14">
        <f>SUM(I214,I215,I217)</f>
        <v>7.1707517821744907E-2</v>
      </c>
    </row>
    <row r="214" spans="1:9">
      <c r="A214" s="9"/>
      <c r="C214" s="14" t="s">
        <v>215</v>
      </c>
      <c r="D214" s="14"/>
      <c r="E214" s="15">
        <f>G214*E213</f>
        <v>9</v>
      </c>
      <c r="F214" s="9">
        <f>E214*(365.25/7)</f>
        <v>469.60714285714289</v>
      </c>
      <c r="G214" s="9">
        <v>0.83333333333333326</v>
      </c>
      <c r="I214" s="9">
        <f>F214*H216</f>
        <v>6.2130825210215422E-2</v>
      </c>
    </row>
    <row r="215" spans="1:9">
      <c r="A215" s="9"/>
      <c r="C215" s="14" t="s">
        <v>216</v>
      </c>
      <c r="D215" s="14"/>
      <c r="E215" s="15">
        <f>G215*E213</f>
        <v>0.9</v>
      </c>
      <c r="F215" s="9">
        <f>E215*(365.25/7)</f>
        <v>46.960714285714289</v>
      </c>
      <c r="G215" s="9">
        <v>8.3333333333333329E-2</v>
      </c>
      <c r="I215" s="9">
        <f>F215*H216</f>
        <v>6.2130825210215419E-3</v>
      </c>
    </row>
    <row r="216" spans="1:9">
      <c r="A216" s="9"/>
      <c r="C216" s="14"/>
      <c r="D216" s="20" t="s">
        <v>32</v>
      </c>
      <c r="E216" s="15"/>
      <c r="H216" s="28">
        <f>B482</f>
        <v>1.32303833438743E-4</v>
      </c>
    </row>
    <row r="217" spans="1:9">
      <c r="A217" s="9"/>
      <c r="C217" s="14" t="s">
        <v>217</v>
      </c>
      <c r="D217" s="14"/>
      <c r="E217" s="15">
        <f>G217*E213</f>
        <v>0.9</v>
      </c>
      <c r="F217" s="9">
        <f>E217*(365.25/7)</f>
        <v>46.960714285714289</v>
      </c>
      <c r="G217" s="9">
        <v>8.3333333333333329E-2</v>
      </c>
      <c r="I217" s="9">
        <f>F217*AVERAGE(H218:H219)</f>
        <v>3.3636100905079318E-3</v>
      </c>
    </row>
    <row r="218" spans="1:9">
      <c r="A218" s="9"/>
      <c r="C218" s="14"/>
      <c r="D218" s="20" t="s">
        <v>105</v>
      </c>
      <c r="E218" s="15"/>
      <c r="H218" s="28">
        <f>B555</f>
        <v>8.8923239838230102E-5</v>
      </c>
    </row>
    <row r="219" spans="1:9">
      <c r="A219" s="9"/>
      <c r="C219" s="14"/>
      <c r="D219" s="20" t="s">
        <v>78</v>
      </c>
      <c r="E219" s="15"/>
      <c r="H219" s="28">
        <f>B528</f>
        <v>5.4328844022477301E-5</v>
      </c>
    </row>
    <row r="220" spans="1:9" s="14" customFormat="1">
      <c r="B220" s="14" t="s">
        <v>218</v>
      </c>
      <c r="E220" s="19">
        <f>E28</f>
        <v>2.8</v>
      </c>
      <c r="F220" s="14">
        <f>E220*(365.25/7)</f>
        <v>146.1</v>
      </c>
      <c r="G220" s="14">
        <v>1</v>
      </c>
      <c r="H220" s="29"/>
      <c r="I220" s="14">
        <f>F220*H222</f>
        <v>2.1365733445115158E-2</v>
      </c>
    </row>
    <row r="221" spans="1:9">
      <c r="A221" s="9"/>
      <c r="C221" s="14" t="s">
        <v>218</v>
      </c>
      <c r="D221" s="14"/>
      <c r="E221" s="15">
        <f>G221*E220</f>
        <v>2.8</v>
      </c>
      <c r="F221" s="9">
        <f>E221*(365.25/7)</f>
        <v>146.1</v>
      </c>
      <c r="G221" s="9">
        <v>1</v>
      </c>
    </row>
    <row r="222" spans="1:9">
      <c r="A222" s="9"/>
      <c r="D222" s="2" t="s">
        <v>35</v>
      </c>
      <c r="E222" s="15"/>
      <c r="H222" s="28">
        <f>B485</f>
        <v>1.4624047532590801E-4</v>
      </c>
    </row>
    <row r="223" spans="1:9" s="14" customFormat="1">
      <c r="B223" s="14" t="s">
        <v>129</v>
      </c>
      <c r="E223" s="19">
        <f>E29</f>
        <v>4.8</v>
      </c>
      <c r="F223" s="14">
        <f>E223*(365.25/7)</f>
        <v>250.45714285714286</v>
      </c>
      <c r="G223" s="14">
        <v>1</v>
      </c>
      <c r="H223" s="29"/>
      <c r="I223" s="14">
        <f>SUM(I224:I225)</f>
        <v>3.6626971620197415E-2</v>
      </c>
    </row>
    <row r="224" spans="1:9">
      <c r="A224" s="9"/>
      <c r="C224" s="14" t="s">
        <v>219</v>
      </c>
      <c r="D224" s="14"/>
      <c r="E224" s="15">
        <f>G224*E223</f>
        <v>2.2999999999999998</v>
      </c>
      <c r="F224" s="9">
        <f>E224*(365.25/7)</f>
        <v>120.01071428571429</v>
      </c>
      <c r="G224" s="9">
        <v>0.47916666666666663</v>
      </c>
      <c r="I224" s="9">
        <f>F224*H226</f>
        <v>1.7550423901344595E-2</v>
      </c>
    </row>
    <row r="225" spans="1:9">
      <c r="A225" s="9"/>
      <c r="C225" s="14" t="s">
        <v>220</v>
      </c>
      <c r="D225" s="14"/>
      <c r="E225" s="15">
        <f>G225*E223</f>
        <v>2.5</v>
      </c>
      <c r="F225" s="9">
        <f>E225*(365.25/7)</f>
        <v>130.44642857142858</v>
      </c>
      <c r="G225" s="9">
        <v>0.52083333333333337</v>
      </c>
      <c r="I225" s="9">
        <f>F225*H226</f>
        <v>1.9076547718852824E-2</v>
      </c>
    </row>
    <row r="226" spans="1:9">
      <c r="A226" s="9"/>
      <c r="D226" s="2" t="s">
        <v>35</v>
      </c>
      <c r="E226" s="15"/>
      <c r="H226" s="28">
        <f>B485</f>
        <v>1.4624047532590801E-4</v>
      </c>
    </row>
    <row r="227" spans="1:9" s="14" customFormat="1">
      <c r="B227" s="14" t="s">
        <v>130</v>
      </c>
      <c r="E227" s="19">
        <f>E30</f>
        <v>8.5</v>
      </c>
      <c r="F227" s="14">
        <f>E227*(365.25/7)</f>
        <v>443.51785714285717</v>
      </c>
      <c r="G227" s="14">
        <v>0.9882352941176471</v>
      </c>
      <c r="H227" s="29"/>
      <c r="I227" s="14">
        <f>SUM(I228,I231)</f>
        <v>5.2430155118135285E-2</v>
      </c>
    </row>
    <row r="228" spans="1:9">
      <c r="A228" s="9"/>
      <c r="C228" s="14" t="s">
        <v>221</v>
      </c>
      <c r="D228" s="14"/>
      <c r="E228" s="15">
        <f>G228*E227</f>
        <v>6.2000000000000011</v>
      </c>
      <c r="F228" s="9">
        <f>E228*(365.25/7)</f>
        <v>323.50714285714292</v>
      </c>
      <c r="G228" s="9">
        <v>0.72941176470588243</v>
      </c>
      <c r="I228" s="9">
        <f>F228*AVERAGE(H229:H230)</f>
        <v>4.4933260268383034E-2</v>
      </c>
    </row>
    <row r="229" spans="1:9">
      <c r="A229" s="9"/>
      <c r="C229" s="2"/>
      <c r="D229" s="2" t="s">
        <v>35</v>
      </c>
      <c r="E229" s="15"/>
      <c r="H229" s="28">
        <f>B485</f>
        <v>1.4624047532590801E-4</v>
      </c>
    </row>
    <row r="230" spans="1:9">
      <c r="A230" s="9"/>
      <c r="C230" s="23"/>
      <c r="D230" s="23" t="s">
        <v>26</v>
      </c>
      <c r="E230" s="15"/>
      <c r="H230" s="28">
        <f>B476</f>
        <v>1.3154789046745599E-4</v>
      </c>
    </row>
    <row r="231" spans="1:9">
      <c r="A231" s="9"/>
      <c r="C231" s="14" t="s">
        <v>222</v>
      </c>
      <c r="D231" s="14"/>
      <c r="E231" s="15">
        <f>G231*E227</f>
        <v>2.2000000000000002</v>
      </c>
      <c r="F231" s="9">
        <f>E231*(365.25/7)</f>
        <v>114.79285714285716</v>
      </c>
      <c r="G231" s="9">
        <v>0.25882352941176473</v>
      </c>
      <c r="I231" s="9">
        <f>F231*AVERAGE(H232:H233)</f>
        <v>7.4968948497522551E-3</v>
      </c>
    </row>
    <row r="232" spans="1:9">
      <c r="A232" s="9"/>
      <c r="D232" s="24" t="s">
        <v>90</v>
      </c>
      <c r="E232" s="15"/>
      <c r="H232" s="28">
        <f>B540</f>
        <v>7.6233566213980704E-5</v>
      </c>
    </row>
    <row r="233" spans="1:9">
      <c r="A233" s="9"/>
      <c r="D233" s="2" t="s">
        <v>106</v>
      </c>
      <c r="E233" s="15"/>
      <c r="H233" s="28">
        <f>B556</f>
        <v>5.4382484929733503E-5</v>
      </c>
    </row>
    <row r="234" spans="1:9" s="17" customFormat="1">
      <c r="A234" s="17" t="s">
        <v>223</v>
      </c>
      <c r="E234" s="22">
        <f>E24</f>
        <v>49.8</v>
      </c>
      <c r="F234" s="17">
        <f>E234*(365.25/7)</f>
        <v>2598.4928571428572</v>
      </c>
      <c r="H234" s="30"/>
      <c r="I234" s="17">
        <f>SUM(I227,I220,I213,I210,I203,I223)</f>
        <v>0.39644429579190527</v>
      </c>
    </row>
    <row r="235" spans="1:9">
      <c r="C235" s="14"/>
      <c r="D235" s="14"/>
      <c r="F235" s="14"/>
    </row>
    <row r="236" spans="1:9" s="14" customFormat="1">
      <c r="A236" s="14" t="s">
        <v>131</v>
      </c>
      <c r="H236" s="29"/>
    </row>
    <row r="237" spans="1:9" s="14" customFormat="1">
      <c r="B237" s="14" t="s">
        <v>132</v>
      </c>
      <c r="E237" s="14">
        <f>E32</f>
        <v>7.4</v>
      </c>
      <c r="F237" s="14">
        <f>E237*(365.25/7)</f>
        <v>386.12142857142862</v>
      </c>
      <c r="G237" s="14">
        <v>0.98648648648648651</v>
      </c>
      <c r="H237" s="29"/>
      <c r="I237" s="14">
        <f>SUM(I238,I239,I241)</f>
        <v>5.0154394122136382E-2</v>
      </c>
    </row>
    <row r="238" spans="1:9">
      <c r="C238" s="14" t="s">
        <v>224</v>
      </c>
      <c r="D238" s="14"/>
      <c r="E238" s="9">
        <f>G238*E237</f>
        <v>5.9</v>
      </c>
      <c r="F238" s="9">
        <f>E238*(365.25/7)</f>
        <v>307.85357142857146</v>
      </c>
      <c r="G238" s="9">
        <v>0.79729729729729726</v>
      </c>
      <c r="I238" s="9">
        <f>F238*H240</f>
        <v>4.0497487894300854E-2</v>
      </c>
    </row>
    <row r="239" spans="1:9">
      <c r="C239" s="14" t="s">
        <v>225</v>
      </c>
      <c r="D239" s="14"/>
      <c r="E239" s="9">
        <f>G239*E237</f>
        <v>0.2</v>
      </c>
      <c r="F239" s="9">
        <f>E239*(365.25/7)</f>
        <v>10.435714285714287</v>
      </c>
      <c r="G239" s="9">
        <v>2.7027027027027029E-2</v>
      </c>
      <c r="I239" s="9">
        <f>F239*H240</f>
        <v>1.3727961998068088E-3</v>
      </c>
    </row>
    <row r="240" spans="1:9">
      <c r="C240" s="14"/>
      <c r="D240" s="23" t="s">
        <v>26</v>
      </c>
      <c r="H240" s="28">
        <f>B476</f>
        <v>1.3154789046745599E-4</v>
      </c>
    </row>
    <row r="241" spans="1:9">
      <c r="C241" s="14" t="s">
        <v>226</v>
      </c>
      <c r="D241" s="14"/>
      <c r="E241" s="9">
        <f>G241*E237</f>
        <v>1.2</v>
      </c>
      <c r="F241" s="9">
        <f>E241*(365.25/7)</f>
        <v>62.614285714285714</v>
      </c>
      <c r="G241" s="9">
        <v>0.16216216216216214</v>
      </c>
      <c r="I241" s="9">
        <f>F241*H242</f>
        <v>8.2841100280287225E-3</v>
      </c>
    </row>
    <row r="242" spans="1:9">
      <c r="C242" s="14"/>
      <c r="D242" s="20" t="s">
        <v>32</v>
      </c>
      <c r="H242" s="28">
        <f>B482</f>
        <v>1.32303833438743E-4</v>
      </c>
    </row>
    <row r="243" spans="1:9" s="14" customFormat="1">
      <c r="B243" s="14" t="s">
        <v>133</v>
      </c>
      <c r="D243" s="14" t="s">
        <v>335</v>
      </c>
      <c r="E243" s="14">
        <f>(E251-E237)/2</f>
        <v>8.1999999999999993</v>
      </c>
      <c r="F243" s="14">
        <f>E243*(365.25/7)</f>
        <v>427.8642857142857</v>
      </c>
      <c r="G243" s="14">
        <v>0.96129032258064506</v>
      </c>
      <c r="H243" s="29"/>
      <c r="I243" s="14">
        <f>SUM(I244,I245,I246)</f>
        <v>1.8167113810378402E-2</v>
      </c>
    </row>
    <row r="244" spans="1:9">
      <c r="C244" s="14" t="s">
        <v>227</v>
      </c>
      <c r="D244" s="14"/>
      <c r="E244" s="9">
        <f>G244*E243</f>
        <v>5.5548387096774183</v>
      </c>
      <c r="F244" s="9">
        <f>E244*(365.25/7)</f>
        <v>289.84354838709675</v>
      </c>
      <c r="G244" s="9">
        <v>0.67741935483870963</v>
      </c>
      <c r="I244" s="9">
        <f>F244*H247</f>
        <v>1.2386668507076185E-2</v>
      </c>
    </row>
    <row r="245" spans="1:9">
      <c r="C245" s="14" t="s">
        <v>228</v>
      </c>
      <c r="D245" s="14"/>
      <c r="E245" s="9">
        <f>G245*E243</f>
        <v>2.3277419354838709</v>
      </c>
      <c r="F245" s="9">
        <f>E245*(365.25/7)</f>
        <v>121.45824884792627</v>
      </c>
      <c r="G245" s="9">
        <v>0.28387096774193549</v>
      </c>
      <c r="I245" s="9">
        <f>F245*H247</f>
        <v>5.1906039458224015E-3</v>
      </c>
    </row>
    <row r="246" spans="1:9">
      <c r="C246" s="14" t="s">
        <v>229</v>
      </c>
      <c r="D246" s="14"/>
      <c r="E246" s="9">
        <f>G246*E243</f>
        <v>0.26451612903225802</v>
      </c>
      <c r="F246" s="9">
        <f>E246*(365.25/7)</f>
        <v>13.802073732718892</v>
      </c>
      <c r="G246" s="9">
        <v>3.2258064516129031E-2</v>
      </c>
      <c r="I246" s="9">
        <f>F246*H247</f>
        <v>5.8984135747981823E-4</v>
      </c>
    </row>
    <row r="247" spans="1:9">
      <c r="C247" s="14"/>
      <c r="D247" s="23" t="s">
        <v>100</v>
      </c>
      <c r="H247" s="28">
        <f>B550</f>
        <v>4.2735705438346799E-5</v>
      </c>
    </row>
    <row r="248" spans="1:9" s="14" customFormat="1">
      <c r="B248" s="14" t="s">
        <v>134</v>
      </c>
      <c r="D248" s="14" t="s">
        <v>335</v>
      </c>
      <c r="E248" s="14">
        <f>(E251-E237)/2</f>
        <v>8.1999999999999993</v>
      </c>
      <c r="F248" s="9">
        <f>E248*(365.25/7)</f>
        <v>427.8642857142857</v>
      </c>
      <c r="G248" s="14">
        <v>1</v>
      </c>
      <c r="H248" s="29"/>
      <c r="I248" s="14">
        <f>F248*H250</f>
        <v>2.8067046582604453E-2</v>
      </c>
    </row>
    <row r="249" spans="1:9">
      <c r="C249" s="14" t="s">
        <v>134</v>
      </c>
      <c r="D249" s="14"/>
      <c r="E249" s="9" t="s">
        <v>299</v>
      </c>
      <c r="F249" s="9" t="e">
        <f>E249*(365.25/7)</f>
        <v>#VALUE!</v>
      </c>
      <c r="G249" s="9">
        <v>1</v>
      </c>
    </row>
    <row r="250" spans="1:9">
      <c r="C250" s="14"/>
      <c r="D250" s="9" t="s">
        <v>99</v>
      </c>
      <c r="H250" s="28">
        <f>B549</f>
        <v>6.5598012079341302E-5</v>
      </c>
    </row>
    <row r="251" spans="1:9" s="17" customFormat="1">
      <c r="A251" s="17" t="s">
        <v>230</v>
      </c>
      <c r="E251" s="17">
        <f>E31</f>
        <v>23.8</v>
      </c>
      <c r="F251" s="17">
        <f>E251*(365.25/7)</f>
        <v>1241.8500000000001</v>
      </c>
      <c r="H251" s="30"/>
      <c r="I251" s="17">
        <f>SUM(I248,I243,I237)</f>
        <v>9.638855451511924E-2</v>
      </c>
    </row>
    <row r="252" spans="1:9">
      <c r="C252" s="14"/>
      <c r="D252" s="14"/>
      <c r="F252" s="14"/>
    </row>
    <row r="253" spans="1:9" s="14" customFormat="1">
      <c r="A253" s="14" t="s">
        <v>135</v>
      </c>
      <c r="H253" s="29"/>
    </row>
    <row r="254" spans="1:9" s="14" customFormat="1">
      <c r="B254" s="14" t="s">
        <v>136</v>
      </c>
      <c r="E254" s="14">
        <f>E36</f>
        <v>49.7</v>
      </c>
      <c r="F254" s="14">
        <f>E254*(365.25/7)</f>
        <v>2593.2750000000001</v>
      </c>
      <c r="G254" s="14">
        <v>0.96780684104627757</v>
      </c>
      <c r="H254" s="29"/>
      <c r="I254" s="14">
        <f>F254*H259</f>
        <v>0.25678971851398436</v>
      </c>
    </row>
    <row r="255" spans="1:9">
      <c r="C255" s="14" t="s">
        <v>231</v>
      </c>
      <c r="D255" s="14"/>
      <c r="E255" s="9">
        <f>G255*E254</f>
        <v>10.8</v>
      </c>
      <c r="F255" s="9">
        <f>E255*(365.25/7)</f>
        <v>563.52857142857147</v>
      </c>
      <c r="G255" s="9">
        <v>0.21730382293762576</v>
      </c>
    </row>
    <row r="256" spans="1:9">
      <c r="C256" s="14" t="s">
        <v>232</v>
      </c>
      <c r="D256" s="14"/>
      <c r="E256" s="9">
        <f>G256*E254</f>
        <v>36.6</v>
      </c>
      <c r="F256" s="9">
        <f>E256*(365.25/7)</f>
        <v>1909.7357142857145</v>
      </c>
      <c r="G256" s="9">
        <v>0.73641851106639833</v>
      </c>
    </row>
    <row r="257" spans="1:9">
      <c r="C257" s="14" t="s">
        <v>233</v>
      </c>
      <c r="D257" s="14"/>
      <c r="E257" s="9" t="s">
        <v>299</v>
      </c>
      <c r="F257" s="9" t="e">
        <f>E257*(365.25/7)</f>
        <v>#VALUE!</v>
      </c>
      <c r="G257" s="9">
        <v>3.2193158953722434E-2</v>
      </c>
    </row>
    <row r="258" spans="1:9">
      <c r="C258" s="14" t="s">
        <v>234</v>
      </c>
      <c r="D258" s="14"/>
      <c r="E258" s="9">
        <f>G258*E254</f>
        <v>0.7</v>
      </c>
      <c r="F258" s="9">
        <f>E258*(365.25/7)</f>
        <v>36.524999999999999</v>
      </c>
      <c r="G258" s="9">
        <v>1.408450704225352E-2</v>
      </c>
    </row>
    <row r="259" spans="1:9">
      <c r="C259" s="14"/>
      <c r="D259" s="20" t="s">
        <v>31</v>
      </c>
      <c r="H259" s="28">
        <f>B481</f>
        <v>9.9021399008583497E-5</v>
      </c>
    </row>
    <row r="260" spans="1:9" s="14" customFormat="1">
      <c r="B260" s="14" t="s">
        <v>137</v>
      </c>
      <c r="E260" s="14">
        <f>E37</f>
        <v>69.099999999999994</v>
      </c>
      <c r="F260" s="14">
        <f>E260*(365.25/7)</f>
        <v>3605.5392857142856</v>
      </c>
      <c r="G260" s="14">
        <v>1</v>
      </c>
      <c r="H260" s="29"/>
      <c r="I260" s="14">
        <f>SUM(I261,I263,I265,I267,I269)</f>
        <v>3.8730136486643274</v>
      </c>
    </row>
    <row r="261" spans="1:9">
      <c r="C261" s="14" t="s">
        <v>235</v>
      </c>
      <c r="D261" s="14"/>
      <c r="E261" s="9">
        <f>G261*E260</f>
        <v>6.3</v>
      </c>
      <c r="F261" s="9">
        <f>E261*(365.25/7)</f>
        <v>328.72500000000002</v>
      </c>
      <c r="G261" s="9">
        <v>9.1172214182344433E-2</v>
      </c>
      <c r="I261" s="9">
        <f>F261*H262</f>
        <v>3.2550809389096609E-2</v>
      </c>
    </row>
    <row r="262" spans="1:9">
      <c r="C262" s="14"/>
      <c r="D262" s="20" t="s">
        <v>31</v>
      </c>
      <c r="H262" s="28">
        <f>B481</f>
        <v>9.9021399008583497E-5</v>
      </c>
    </row>
    <row r="263" spans="1:9">
      <c r="C263" s="14" t="s">
        <v>236</v>
      </c>
      <c r="D263" s="14"/>
      <c r="E263" s="9">
        <f>G263*E260</f>
        <v>38.4</v>
      </c>
      <c r="F263" s="9">
        <f>E263*(365.25/7)</f>
        <v>2003.6571428571428</v>
      </c>
      <c r="G263" s="9">
        <v>0.55571635311143275</v>
      </c>
      <c r="I263" s="9">
        <f>F263*H264</f>
        <v>3.6333178997015927</v>
      </c>
    </row>
    <row r="264" spans="1:9">
      <c r="C264" s="14"/>
      <c r="D264" s="9" t="s">
        <v>61</v>
      </c>
      <c r="H264" s="28">
        <f>B511</f>
        <v>1.81334312242693E-3</v>
      </c>
    </row>
    <row r="265" spans="1:9">
      <c r="C265" s="14" t="s">
        <v>237</v>
      </c>
      <c r="D265" s="14"/>
      <c r="E265" s="9">
        <f>G265*E260</f>
        <v>3.8</v>
      </c>
      <c r="F265" s="9">
        <f>E265*(365.25/7)</f>
        <v>198.27857142857144</v>
      </c>
      <c r="G265" s="9">
        <v>5.4992764109985527E-2</v>
      </c>
      <c r="I265" s="9">
        <f>F265*H266</f>
        <v>3.5649159365869335E-2</v>
      </c>
    </row>
    <row r="266" spans="1:9">
      <c r="A266" s="9"/>
      <c r="C266" s="14"/>
      <c r="D266" s="23" t="s">
        <v>23</v>
      </c>
      <c r="H266" s="28">
        <f>B473</f>
        <v>1.7979330347713199E-4</v>
      </c>
    </row>
    <row r="267" spans="1:9">
      <c r="A267" s="9"/>
      <c r="C267" s="14" t="s">
        <v>238</v>
      </c>
      <c r="D267" s="14"/>
      <c r="E267" s="9">
        <f>G267*E260</f>
        <v>9.3000000000000007</v>
      </c>
      <c r="F267" s="9">
        <f>E267*(365.25/7)</f>
        <v>485.26071428571436</v>
      </c>
      <c r="G267" s="9">
        <v>0.13458755426917512</v>
      </c>
      <c r="I267" s="9">
        <f>F267*H268</f>
        <v>4.3150954880499429E-2</v>
      </c>
    </row>
    <row r="268" spans="1:9">
      <c r="A268" s="9"/>
      <c r="C268" s="14"/>
      <c r="D268" s="23" t="s">
        <v>105</v>
      </c>
      <c r="H268" s="28">
        <f>B555</f>
        <v>8.8923239838230102E-5</v>
      </c>
    </row>
    <row r="269" spans="1:9">
      <c r="A269" s="9"/>
      <c r="C269" s="14" t="s">
        <v>239</v>
      </c>
      <c r="D269" s="14"/>
      <c r="E269" s="9">
        <f>G269*E260</f>
        <v>11.3</v>
      </c>
      <c r="F269" s="9">
        <f>E269*(365.25/7)</f>
        <v>589.61785714285725</v>
      </c>
      <c r="G269" s="9">
        <v>0.16353111432706224</v>
      </c>
      <c r="I269" s="9">
        <f>F269*H270</f>
        <v>0.12834482532726935</v>
      </c>
    </row>
    <row r="270" spans="1:9">
      <c r="A270" s="9"/>
      <c r="C270" s="14"/>
      <c r="D270" s="23" t="s">
        <v>66</v>
      </c>
      <c r="H270" s="28">
        <f>B516</f>
        <v>2.1767459002886499E-4</v>
      </c>
    </row>
    <row r="271" spans="1:9" s="14" customFormat="1">
      <c r="B271" s="14" t="s">
        <v>138</v>
      </c>
      <c r="E271" s="14">
        <f>E38</f>
        <v>21.2</v>
      </c>
      <c r="F271" s="14">
        <f>E271*(365.25/7)</f>
        <v>1106.1857142857143</v>
      </c>
      <c r="G271" s="14">
        <v>1.0047169811320757</v>
      </c>
      <c r="H271" s="29"/>
      <c r="I271" s="14">
        <f>SUM(I272,I274,I276,I278,I280,I282,I287)</f>
        <v>0.98506971832203438</v>
      </c>
    </row>
    <row r="272" spans="1:9">
      <c r="A272" s="9"/>
      <c r="C272" s="14" t="s">
        <v>240</v>
      </c>
      <c r="D272" s="14"/>
      <c r="E272" s="9">
        <f>G272*E271</f>
        <v>0.5</v>
      </c>
      <c r="F272" s="9">
        <f>E272*(365.25/7)</f>
        <v>26.089285714285715</v>
      </c>
      <c r="G272" s="9">
        <v>2.358490566037736E-2</v>
      </c>
      <c r="I272" s="9">
        <f>F272*H273</f>
        <v>4.303580011089158E-2</v>
      </c>
    </row>
    <row r="273" spans="1:9">
      <c r="A273" s="9"/>
      <c r="C273" s="14"/>
      <c r="D273" s="2" t="s">
        <v>62</v>
      </c>
      <c r="H273" s="28">
        <f>B512</f>
        <v>1.6495583889185E-3</v>
      </c>
    </row>
    <row r="274" spans="1:9">
      <c r="A274" s="9"/>
      <c r="C274" s="14" t="s">
        <v>241</v>
      </c>
      <c r="D274" s="14"/>
      <c r="E274" s="9">
        <f>G274*E271</f>
        <v>3.4</v>
      </c>
      <c r="F274" s="9">
        <f>E274*(365.25/7)</f>
        <v>177.40714285714287</v>
      </c>
      <c r="G274" s="9">
        <v>0.16037735849056603</v>
      </c>
      <c r="I274" s="9">
        <f>F274*H275</f>
        <v>0.32170002236941186</v>
      </c>
    </row>
    <row r="275" spans="1:9">
      <c r="A275" s="9"/>
      <c r="C275" s="14"/>
      <c r="D275" s="20" t="s">
        <v>61</v>
      </c>
      <c r="H275" s="28">
        <f>B511</f>
        <v>1.81334312242693E-3</v>
      </c>
    </row>
    <row r="276" spans="1:9">
      <c r="A276" s="9"/>
      <c r="C276" s="14" t="s">
        <v>242</v>
      </c>
      <c r="D276" s="14"/>
      <c r="E276" s="9">
        <f>G276*E271</f>
        <v>1.9</v>
      </c>
      <c r="F276" s="9">
        <f>E276*(365.25/7)</f>
        <v>99.13928571428572</v>
      </c>
      <c r="G276" s="9">
        <v>8.9622641509433956E-2</v>
      </c>
      <c r="I276" s="9">
        <f>F276*H277</f>
        <v>8.03900919719856E-2</v>
      </c>
    </row>
    <row r="277" spans="1:9">
      <c r="A277" s="9"/>
      <c r="C277" s="14"/>
      <c r="D277" s="2" t="s">
        <v>64</v>
      </c>
      <c r="H277" s="28">
        <f>B514</f>
        <v>8.1088028214834705E-4</v>
      </c>
    </row>
    <row r="278" spans="1:9">
      <c r="A278" s="9"/>
      <c r="C278" s="14" t="s">
        <v>243</v>
      </c>
      <c r="D278" s="14"/>
      <c r="E278" s="9">
        <f>G278*E271</f>
        <v>11.5</v>
      </c>
      <c r="F278" s="9">
        <f>E278*(365.25/7)</f>
        <v>600.05357142857144</v>
      </c>
      <c r="G278" s="9">
        <v>0.54245283018867929</v>
      </c>
      <c r="I278" s="9">
        <f>F278*H279</f>
        <v>0.48657160930412335</v>
      </c>
    </row>
    <row r="279" spans="1:9">
      <c r="A279" s="9"/>
      <c r="C279" s="14"/>
      <c r="D279" s="2" t="s">
        <v>64</v>
      </c>
      <c r="H279" s="28">
        <f>B514</f>
        <v>8.1088028214834705E-4</v>
      </c>
    </row>
    <row r="280" spans="1:9">
      <c r="A280" s="9"/>
      <c r="C280" s="14" t="s">
        <v>244</v>
      </c>
      <c r="D280" s="14"/>
      <c r="E280" s="9">
        <f>G280*E271</f>
        <v>0.5</v>
      </c>
      <c r="F280" s="9">
        <f>E280*(365.25/7)</f>
        <v>26.089285714285715</v>
      </c>
      <c r="G280" s="9">
        <v>2.358490566037736E-2</v>
      </c>
      <c r="I280" s="9">
        <f>F280*H281</f>
        <v>1.3619372561600427E-2</v>
      </c>
    </row>
    <row r="281" spans="1:9">
      <c r="A281" s="9"/>
      <c r="C281" s="14"/>
      <c r="D281" s="2" t="s">
        <v>63</v>
      </c>
      <c r="H281" s="28">
        <f>B513</f>
        <v>5.2202933843232299E-4</v>
      </c>
    </row>
    <row r="282" spans="1:9">
      <c r="C282" s="14" t="s">
        <v>245</v>
      </c>
      <c r="D282" s="14"/>
      <c r="E282" s="9" t="s">
        <v>299</v>
      </c>
      <c r="F282" s="9" t="e">
        <f>E282*(365.25/7)</f>
        <v>#VALUE!</v>
      </c>
      <c r="G282" s="9">
        <v>-4.7169811320757482E-3</v>
      </c>
      <c r="I282" s="9">
        <v>0</v>
      </c>
    </row>
    <row r="283" spans="1:9">
      <c r="C283" s="14"/>
      <c r="D283" s="1" t="s">
        <v>61</v>
      </c>
    </row>
    <row r="284" spans="1:9">
      <c r="C284" s="14"/>
      <c r="D284" s="1" t="s">
        <v>62</v>
      </c>
    </row>
    <row r="285" spans="1:9">
      <c r="C285" s="14"/>
      <c r="D285" s="1" t="s">
        <v>63</v>
      </c>
    </row>
    <row r="286" spans="1:9">
      <c r="C286" s="14"/>
      <c r="D286" s="1" t="s">
        <v>64</v>
      </c>
    </row>
    <row r="287" spans="1:9">
      <c r="C287" s="14" t="s">
        <v>246</v>
      </c>
      <c r="D287" s="14"/>
      <c r="E287" s="9">
        <f>G287*E271</f>
        <v>3.5000000000000004</v>
      </c>
      <c r="F287" s="9">
        <f>E287*(365.25/7)</f>
        <v>182.62500000000003</v>
      </c>
      <c r="G287" s="9">
        <v>0.16509433962264153</v>
      </c>
      <c r="I287" s="9">
        <f>F287*H288</f>
        <v>3.9752822004021478E-2</v>
      </c>
    </row>
    <row r="288" spans="1:9">
      <c r="C288" s="14"/>
      <c r="D288" s="23" t="s">
        <v>66</v>
      </c>
      <c r="H288" s="28">
        <f>B516</f>
        <v>2.1767459002886499E-4</v>
      </c>
    </row>
    <row r="289" spans="1:9" s="17" customFormat="1">
      <c r="A289" s="17" t="s">
        <v>247</v>
      </c>
      <c r="E289" s="17">
        <f>E35</f>
        <v>140.1</v>
      </c>
      <c r="F289" s="17">
        <f>E289*(365.25/7)</f>
        <v>7310.2178571428567</v>
      </c>
      <c r="H289" s="30"/>
      <c r="I289" s="17">
        <f>SUM(I254,I260,I271)</f>
        <v>5.1148730855003457</v>
      </c>
    </row>
    <row r="290" spans="1:9">
      <c r="C290" s="14"/>
      <c r="D290" s="14"/>
      <c r="F290" s="14"/>
    </row>
    <row r="291" spans="1:9" s="14" customFormat="1">
      <c r="A291" s="14" t="s">
        <v>139</v>
      </c>
      <c r="H291" s="29"/>
    </row>
    <row r="292" spans="1:9" s="14" customFormat="1">
      <c r="B292" s="14" t="s">
        <v>140</v>
      </c>
      <c r="E292" s="14">
        <f>E40</f>
        <v>1.4</v>
      </c>
      <c r="F292" s="14">
        <f>E292*(365.25/7)</f>
        <v>73.05</v>
      </c>
      <c r="G292" s="14">
        <v>1</v>
      </c>
      <c r="H292" s="29"/>
      <c r="I292" s="14">
        <f>F292*H294</f>
        <v>1.5804075705561325E-2</v>
      </c>
    </row>
    <row r="293" spans="1:9">
      <c r="C293" s="14" t="s">
        <v>140</v>
      </c>
      <c r="D293" s="14"/>
      <c r="E293" s="9">
        <f>G293*E292</f>
        <v>1.4</v>
      </c>
      <c r="F293" s="9">
        <f>E293*(365.25/7)</f>
        <v>73.05</v>
      </c>
      <c r="G293" s="9">
        <v>1</v>
      </c>
    </row>
    <row r="294" spans="1:9">
      <c r="C294" s="14"/>
      <c r="D294" s="2" t="s">
        <v>65</v>
      </c>
      <c r="H294" s="28">
        <f>B515</f>
        <v>2.1634600555183199E-4</v>
      </c>
    </row>
    <row r="295" spans="1:9" s="14" customFormat="1">
      <c r="B295" s="14" t="s">
        <v>141</v>
      </c>
      <c r="D295" s="14" t="s">
        <v>335</v>
      </c>
      <c r="E295" s="14">
        <f>E301-SUM(E298,E292)</f>
        <v>1.0000000000000036</v>
      </c>
      <c r="F295" s="14">
        <f>E295*(365.25/7)</f>
        <v>52.178571428571615</v>
      </c>
      <c r="G295" s="14">
        <v>1</v>
      </c>
      <c r="H295" s="29"/>
      <c r="I295" s="14">
        <f>F295*H297</f>
        <v>6.903425023357293E-3</v>
      </c>
    </row>
    <row r="296" spans="1:9">
      <c r="C296" s="14" t="s">
        <v>141</v>
      </c>
      <c r="D296" s="14"/>
      <c r="E296" s="9">
        <f>G296*E295</f>
        <v>1.0000000000000036</v>
      </c>
      <c r="F296" s="9">
        <f>E296*(365.25/7)</f>
        <v>52.178571428571615</v>
      </c>
      <c r="G296" s="9">
        <v>1</v>
      </c>
    </row>
    <row r="297" spans="1:9">
      <c r="C297" s="14"/>
      <c r="D297" s="23" t="s">
        <v>32</v>
      </c>
      <c r="H297" s="28">
        <f>B482</f>
        <v>1.32303833438743E-4</v>
      </c>
    </row>
    <row r="298" spans="1:9" s="14" customFormat="1">
      <c r="B298" s="14" t="s">
        <v>142</v>
      </c>
      <c r="E298" s="14">
        <f>E42</f>
        <v>28.2</v>
      </c>
      <c r="F298" s="14">
        <f>E298*(365.25/7)</f>
        <v>1471.4357142857143</v>
      </c>
      <c r="G298" s="14">
        <v>1</v>
      </c>
      <c r="H298" s="29"/>
      <c r="I298" s="14">
        <f>F298*H300</f>
        <v>5.288172703631297E-2</v>
      </c>
    </row>
    <row r="299" spans="1:9">
      <c r="C299" s="14" t="s">
        <v>142</v>
      </c>
      <c r="D299" s="14"/>
      <c r="E299" s="9">
        <f>G299*E298</f>
        <v>28.2</v>
      </c>
      <c r="F299" s="9">
        <f>E299*(365.25/7)</f>
        <v>1471.4357142857143</v>
      </c>
      <c r="G299" s="9">
        <v>1</v>
      </c>
    </row>
    <row r="300" spans="1:9">
      <c r="C300" s="14"/>
      <c r="D300" s="23" t="s">
        <v>304</v>
      </c>
      <c r="H300" s="28">
        <f>B521</f>
        <v>3.59388633311674E-5</v>
      </c>
    </row>
    <row r="301" spans="1:9" s="17" customFormat="1">
      <c r="A301" s="17" t="s">
        <v>248</v>
      </c>
      <c r="E301" s="17">
        <f>E39</f>
        <v>30.6</v>
      </c>
      <c r="F301" s="17">
        <f>E301*(365.25/7)</f>
        <v>1596.6642857142858</v>
      </c>
      <c r="H301" s="30"/>
      <c r="I301" s="17">
        <f>SUM(I292,I295,I298)</f>
        <v>7.5589227765231581E-2</v>
      </c>
    </row>
    <row r="302" spans="1:9">
      <c r="C302" s="14"/>
      <c r="D302" s="14"/>
      <c r="F302" s="14"/>
    </row>
    <row r="303" spans="1:9" s="14" customFormat="1">
      <c r="A303" s="14" t="s">
        <v>143</v>
      </c>
      <c r="H303" s="29"/>
    </row>
    <row r="304" spans="1:9" s="14" customFormat="1">
      <c r="B304" s="14" t="s">
        <v>144</v>
      </c>
      <c r="E304" s="14">
        <f>E44</f>
        <v>14.2</v>
      </c>
      <c r="F304" s="14">
        <f>E304*(365.25/7)</f>
        <v>740.93571428571431</v>
      </c>
      <c r="G304" s="14">
        <v>1.0000000000000002</v>
      </c>
      <c r="H304" s="29"/>
      <c r="I304" s="14">
        <f>SUM(I305,I306,I307,I309)</f>
        <v>9.7349574111133749E-2</v>
      </c>
    </row>
    <row r="305" spans="1:9">
      <c r="C305" s="14" t="s">
        <v>249</v>
      </c>
      <c r="D305" s="14"/>
      <c r="E305" s="9">
        <f>G305*E304</f>
        <v>7.1999999999999993</v>
      </c>
      <c r="F305" s="9">
        <f>E305*(365.25/7)</f>
        <v>375.68571428571425</v>
      </c>
      <c r="G305" s="9">
        <v>0.50704225352112675</v>
      </c>
      <c r="I305" s="9">
        <f>F305*H308</f>
        <v>4.9704660168172328E-2</v>
      </c>
    </row>
    <row r="306" spans="1:9">
      <c r="C306" s="14" t="s">
        <v>250</v>
      </c>
      <c r="D306" s="14"/>
      <c r="E306" s="9">
        <f>G306*E304</f>
        <v>3.7000000000000006</v>
      </c>
      <c r="F306" s="9">
        <f>E306*(365.25/7)</f>
        <v>193.06071428571431</v>
      </c>
      <c r="G306" s="9">
        <v>0.26056338028169018</v>
      </c>
      <c r="I306" s="9">
        <f>F306*H308</f>
        <v>2.5542672586421896E-2</v>
      </c>
    </row>
    <row r="307" spans="1:9">
      <c r="C307" s="14" t="s">
        <v>251</v>
      </c>
      <c r="D307" s="14"/>
      <c r="E307" s="9">
        <f>G307*E304</f>
        <v>3</v>
      </c>
      <c r="F307" s="9">
        <f>E307*(365.25/7)</f>
        <v>156.53571428571428</v>
      </c>
      <c r="G307" s="9">
        <v>0.21126760563380284</v>
      </c>
      <c r="I307" s="9">
        <f>F307*H308</f>
        <v>2.0710275070071806E-2</v>
      </c>
    </row>
    <row r="308" spans="1:9">
      <c r="C308" s="14"/>
      <c r="D308" s="23" t="s">
        <v>32</v>
      </c>
      <c r="H308" s="28">
        <f>B482</f>
        <v>1.32303833438743E-4</v>
      </c>
    </row>
    <row r="309" spans="1:9">
      <c r="C309" s="14" t="s">
        <v>296</v>
      </c>
      <c r="D309" s="14"/>
      <c r="E309" s="9">
        <f>G309*E304</f>
        <v>0.3</v>
      </c>
      <c r="F309" s="9">
        <f>E309*(365.25/7)</f>
        <v>15.653571428571428</v>
      </c>
      <c r="G309" s="9">
        <v>2.1126760563380281E-2</v>
      </c>
      <c r="I309" s="9">
        <f>F309*H310</f>
        <v>1.3919662864677234E-3</v>
      </c>
    </row>
    <row r="310" spans="1:9">
      <c r="C310" s="14"/>
      <c r="D310" s="23" t="s">
        <v>105</v>
      </c>
      <c r="H310" s="28">
        <f>B555</f>
        <v>8.8923239838230102E-5</v>
      </c>
    </row>
    <row r="311" spans="1:9" s="14" customFormat="1">
      <c r="B311" s="14" t="s">
        <v>145</v>
      </c>
      <c r="E311" s="14">
        <f>(E346-SUM(E343,E337,E331,E322,E314,E304))/2</f>
        <v>6.6000000000000014</v>
      </c>
      <c r="F311" s="14">
        <f>E311*(365.25/7)</f>
        <v>344.37857142857149</v>
      </c>
      <c r="G311" s="14">
        <v>1</v>
      </c>
      <c r="H311" s="29"/>
      <c r="I311" s="14">
        <f>E311*H313</f>
        <v>9.6518713715099309E-4</v>
      </c>
    </row>
    <row r="312" spans="1:9">
      <c r="C312" s="14" t="s">
        <v>145</v>
      </c>
      <c r="D312" s="14"/>
      <c r="E312" s="9" t="s">
        <v>299</v>
      </c>
      <c r="F312" s="9" t="e">
        <f>E312*(365.25/7)</f>
        <v>#VALUE!</v>
      </c>
      <c r="G312" s="9">
        <v>1</v>
      </c>
    </row>
    <row r="313" spans="1:9">
      <c r="C313" s="23"/>
      <c r="D313" s="23" t="s">
        <v>35</v>
      </c>
      <c r="H313" s="28">
        <f>B485</f>
        <v>1.4624047532590801E-4</v>
      </c>
    </row>
    <row r="314" spans="1:9" s="14" customFormat="1">
      <c r="B314" s="14" t="s">
        <v>146</v>
      </c>
      <c r="E314" s="14">
        <f>E46</f>
        <v>19.899999999999999</v>
      </c>
      <c r="F314" s="14">
        <f>E314*(365.25/7)</f>
        <v>1038.3535714285713</v>
      </c>
      <c r="G314" s="14">
        <v>1.0050251256281406</v>
      </c>
      <c r="H314" s="29"/>
      <c r="I314" s="14">
        <f>SUM(I315,I316,I318,I320)</f>
        <v>0.23075930843848849</v>
      </c>
    </row>
    <row r="315" spans="1:9">
      <c r="A315" s="9"/>
      <c r="C315" s="14" t="s">
        <v>252</v>
      </c>
      <c r="D315" s="14"/>
      <c r="E315" s="9">
        <f>G315*E314</f>
        <v>4.2</v>
      </c>
      <c r="F315" s="9">
        <f>E315*(365.25/7)</f>
        <v>219.15</v>
      </c>
      <c r="G315" s="9">
        <v>0.21105527638190957</v>
      </c>
      <c r="I315" s="9">
        <f>F315*H317</f>
        <v>3.204860016767274E-2</v>
      </c>
    </row>
    <row r="316" spans="1:9">
      <c r="A316" s="9"/>
      <c r="C316" s="14" t="s">
        <v>253</v>
      </c>
      <c r="D316" s="14"/>
      <c r="E316" s="9">
        <f>G316*E314</f>
        <v>4.5</v>
      </c>
      <c r="F316" s="9">
        <f>E316*(365.25/7)</f>
        <v>234.80357142857144</v>
      </c>
      <c r="G316" s="9">
        <v>0.22613065326633167</v>
      </c>
      <c r="I316" s="9">
        <f>F316*H317</f>
        <v>3.4337785893935081E-2</v>
      </c>
    </row>
    <row r="317" spans="1:9">
      <c r="A317" s="9"/>
      <c r="D317" s="23" t="s">
        <v>35</v>
      </c>
      <c r="H317" s="28">
        <f>B485</f>
        <v>1.4624047532590801E-4</v>
      </c>
    </row>
    <row r="318" spans="1:9">
      <c r="A318" s="9"/>
      <c r="C318" s="14" t="s">
        <v>254</v>
      </c>
      <c r="D318" s="14"/>
      <c r="E318" s="9">
        <f>G318*E314</f>
        <v>5.6</v>
      </c>
      <c r="F318" s="9">
        <f>E318*(365.25/7)</f>
        <v>292.2</v>
      </c>
      <c r="G318" s="9">
        <v>0.28140703517587939</v>
      </c>
      <c r="I318" s="9">
        <f>F318*H319</f>
        <v>0.12087839357789625</v>
      </c>
    </row>
    <row r="319" spans="1:9">
      <c r="A319" s="9"/>
      <c r="D319" s="2" t="s">
        <v>25</v>
      </c>
      <c r="H319" s="28">
        <f>B475</f>
        <v>4.1368375625563399E-4</v>
      </c>
    </row>
    <row r="320" spans="1:9">
      <c r="A320" s="9"/>
      <c r="C320" s="14" t="s">
        <v>255</v>
      </c>
      <c r="D320" s="14"/>
      <c r="E320" s="9">
        <f>G320*E314</f>
        <v>5.7</v>
      </c>
      <c r="F320" s="9">
        <f>E320*(365.25/7)</f>
        <v>297.41785714285714</v>
      </c>
      <c r="G320" s="9">
        <v>0.28643216080402012</v>
      </c>
      <c r="I320" s="9">
        <f>F320*H321</f>
        <v>4.3494528798984432E-2</v>
      </c>
    </row>
    <row r="321" spans="1:9">
      <c r="A321" s="9"/>
      <c r="C321" s="23"/>
      <c r="D321" s="23" t="s">
        <v>35</v>
      </c>
      <c r="H321" s="28">
        <f>B485</f>
        <v>1.4624047532590801E-4</v>
      </c>
    </row>
    <row r="322" spans="1:9" s="14" customFormat="1">
      <c r="B322" s="14" t="s">
        <v>147</v>
      </c>
      <c r="E322" s="14">
        <f>E47</f>
        <v>32.9</v>
      </c>
      <c r="F322" s="14">
        <f>E322*(365.25/7)</f>
        <v>1716.675</v>
      </c>
      <c r="G322" s="14">
        <v>1.0000000000000002</v>
      </c>
      <c r="H322" s="29"/>
      <c r="I322" s="14">
        <f>SUM(I323,I325,I327,I329)</f>
        <v>0.12569204900195358</v>
      </c>
    </row>
    <row r="323" spans="1:9">
      <c r="A323" s="9"/>
      <c r="C323" s="14" t="s">
        <v>256</v>
      </c>
      <c r="D323" s="14"/>
      <c r="E323" s="9">
        <f>G323*E322</f>
        <v>9.1</v>
      </c>
      <c r="F323" s="9">
        <f>E323*(365.25/7)</f>
        <v>474.82499999999999</v>
      </c>
      <c r="G323" s="9">
        <v>0.27659574468085107</v>
      </c>
      <c r="I323" s="9">
        <f>F323*H324</f>
        <v>5.2282469526742155E-2</v>
      </c>
    </row>
    <row r="324" spans="1:9">
      <c r="A324" s="9"/>
      <c r="D324" s="2" t="s">
        <v>103</v>
      </c>
      <c r="H324" s="28">
        <f>B553</f>
        <v>1.10108923343847E-4</v>
      </c>
    </row>
    <row r="325" spans="1:9">
      <c r="A325" s="9"/>
      <c r="C325" s="14" t="s">
        <v>257</v>
      </c>
      <c r="D325" s="14"/>
      <c r="E325" s="9">
        <f>G325*E322</f>
        <v>17</v>
      </c>
      <c r="F325" s="9">
        <f>E325*(365.25/7)</f>
        <v>887.03571428571433</v>
      </c>
      <c r="G325" s="9">
        <v>0.51671732522796354</v>
      </c>
      <c r="I325" s="9">
        <f>F325*H326</f>
        <v>5.71401104781721E-2</v>
      </c>
    </row>
    <row r="326" spans="1:9">
      <c r="A326" s="9"/>
      <c r="D326" s="2" t="s">
        <v>102</v>
      </c>
      <c r="H326" s="28">
        <f>B552</f>
        <v>6.4416922067432405E-5</v>
      </c>
    </row>
    <row r="327" spans="1:9">
      <c r="A327" s="9"/>
      <c r="C327" s="14" t="s">
        <v>297</v>
      </c>
      <c r="D327" s="14"/>
      <c r="E327" s="9">
        <f>G327*E322</f>
        <v>2.2999999999999998</v>
      </c>
      <c r="F327" s="9">
        <f>E327*(365.25/7)</f>
        <v>120.01071428571429</v>
      </c>
      <c r="G327" s="9">
        <v>6.9908814589665649E-2</v>
      </c>
      <c r="I327" s="9">
        <f>F327*H328</f>
        <v>6.3024868420657326E-3</v>
      </c>
    </row>
    <row r="328" spans="1:9">
      <c r="A328" s="9"/>
      <c r="D328" s="2" t="s">
        <v>86</v>
      </c>
      <c r="H328" s="28">
        <f>B536</f>
        <v>5.2516034752206799E-5</v>
      </c>
    </row>
    <row r="329" spans="1:9">
      <c r="A329" s="9"/>
      <c r="C329" s="14" t="s">
        <v>258</v>
      </c>
      <c r="D329" s="14"/>
      <c r="E329" s="9">
        <f>G329*E322</f>
        <v>4.5</v>
      </c>
      <c r="F329" s="9">
        <f>E329*(365.25/7)</f>
        <v>234.80357142857144</v>
      </c>
      <c r="G329" s="9">
        <v>0.13677811550151978</v>
      </c>
      <c r="I329" s="9">
        <f>F329*H330</f>
        <v>9.9669821549736009E-3</v>
      </c>
    </row>
    <row r="330" spans="1:9">
      <c r="A330" s="9"/>
      <c r="D330" s="2" t="s">
        <v>104</v>
      </c>
      <c r="H330" s="28">
        <f>B554</f>
        <v>4.2448171015173903E-5</v>
      </c>
    </row>
    <row r="331" spans="1:9" s="14" customFormat="1">
      <c r="B331" s="14" t="s">
        <v>259</v>
      </c>
      <c r="E331" s="14">
        <f>E48</f>
        <v>10.199999999999999</v>
      </c>
      <c r="F331" s="14">
        <f>E331*(365.25/7)</f>
        <v>532.22142857142853</v>
      </c>
      <c r="G331" s="14">
        <v>1.0098039215686276</v>
      </c>
      <c r="H331" s="29"/>
      <c r="I331" s="14">
        <f>SUM(I332:I334,I335)</f>
        <v>0.21165032157764074</v>
      </c>
    </row>
    <row r="332" spans="1:9">
      <c r="A332" s="9"/>
      <c r="C332" s="14" t="s">
        <v>260</v>
      </c>
      <c r="D332" s="14"/>
      <c r="E332" s="9">
        <f>G332*E331</f>
        <v>3.3</v>
      </c>
      <c r="F332" s="9">
        <f>E332*(365.25/7)</f>
        <v>172.18928571428572</v>
      </c>
      <c r="G332" s="9">
        <v>0.3235294117647059</v>
      </c>
      <c r="I332" s="9">
        <f>F332*$H$336</f>
        <v>6.7810297204486836E-2</v>
      </c>
    </row>
    <row r="333" spans="1:9">
      <c r="A333" s="9"/>
      <c r="C333" s="14" t="s">
        <v>261</v>
      </c>
      <c r="D333" s="14"/>
      <c r="E333" s="9">
        <f>G333*E331</f>
        <v>3.3</v>
      </c>
      <c r="F333" s="9">
        <f>E333*(365.25/7)</f>
        <v>172.18928571428572</v>
      </c>
      <c r="G333" s="9">
        <v>0.3235294117647059</v>
      </c>
      <c r="I333" s="9">
        <f>F333*$H$336</f>
        <v>6.7810297204486836E-2</v>
      </c>
    </row>
    <row r="334" spans="1:9">
      <c r="A334" s="9"/>
      <c r="C334" s="14" t="s">
        <v>262</v>
      </c>
      <c r="D334" s="14"/>
      <c r="E334" s="9">
        <f>G334*E331</f>
        <v>1.1000000000000001</v>
      </c>
      <c r="F334" s="9">
        <f>E334*(365.25/7)</f>
        <v>57.396428571428579</v>
      </c>
      <c r="G334" s="9">
        <v>0.10784313725490198</v>
      </c>
      <c r="I334" s="9">
        <f>F334*$H$336</f>
        <v>2.2603432401495614E-2</v>
      </c>
    </row>
    <row r="335" spans="1:9">
      <c r="A335" s="9"/>
      <c r="C335" s="14" t="s">
        <v>263</v>
      </c>
      <c r="D335" s="14"/>
      <c r="E335" s="9">
        <f>G335*E331</f>
        <v>2.6</v>
      </c>
      <c r="F335" s="9">
        <f>E335*(365.25/7)</f>
        <v>135.66428571428571</v>
      </c>
      <c r="G335" s="9">
        <v>0.25490196078431376</v>
      </c>
      <c r="I335" s="9">
        <f>F335*$H$336</f>
        <v>5.3426294767171444E-2</v>
      </c>
    </row>
    <row r="336" spans="1:9">
      <c r="A336" s="9"/>
      <c r="C336" s="14"/>
      <c r="D336" s="23" t="s">
        <v>21</v>
      </c>
      <c r="H336" s="28">
        <f>B471</f>
        <v>3.9381252395114002E-4</v>
      </c>
    </row>
    <row r="337" spans="1:9" s="14" customFormat="1">
      <c r="B337" s="14" t="s">
        <v>148</v>
      </c>
      <c r="E337" s="14">
        <f>E49</f>
        <v>6.8</v>
      </c>
      <c r="F337" s="14">
        <f>E337*(365.25/7)</f>
        <v>354.81428571428575</v>
      </c>
      <c r="G337" s="14">
        <v>1</v>
      </c>
      <c r="H337" s="29"/>
      <c r="I337" s="14">
        <f>F337*H339</f>
        <v>3.4850955422065059E-2</v>
      </c>
    </row>
    <row r="338" spans="1:9">
      <c r="A338" s="9"/>
      <c r="C338" s="14" t="s">
        <v>148</v>
      </c>
      <c r="D338" s="14"/>
      <c r="E338" s="9">
        <f>G338*E337</f>
        <v>6.8</v>
      </c>
      <c r="F338" s="9">
        <f>E338*(365.25/7)</f>
        <v>354.81428571428575</v>
      </c>
      <c r="G338" s="9">
        <v>1</v>
      </c>
    </row>
    <row r="339" spans="1:9">
      <c r="A339" s="9"/>
      <c r="C339" s="14"/>
      <c r="D339" s="23" t="s">
        <v>59</v>
      </c>
      <c r="H339" s="28">
        <f>B509</f>
        <v>9.8223089726800898E-5</v>
      </c>
    </row>
    <row r="340" spans="1:9" s="14" customFormat="1">
      <c r="B340" s="14" t="s">
        <v>149</v>
      </c>
      <c r="E340" s="14">
        <f>(E346-SUM(E343,E337,E331,E322,E314,E304))/2</f>
        <v>6.6000000000000014</v>
      </c>
      <c r="F340" s="14">
        <f>E340*(365.25/7)</f>
        <v>344.37857142857149</v>
      </c>
      <c r="G340" s="14">
        <v>1</v>
      </c>
      <c r="H340" s="29"/>
      <c r="I340" s="14">
        <f>F340*H342</f>
        <v>3.3825927321416087E-2</v>
      </c>
    </row>
    <row r="341" spans="1:9">
      <c r="A341" s="9"/>
      <c r="C341" s="14" t="s">
        <v>149</v>
      </c>
      <c r="D341" s="14"/>
      <c r="E341" s="9">
        <f>G341*E340</f>
        <v>6.6000000000000014</v>
      </c>
      <c r="F341" s="9">
        <f>E341*(365.25/7)</f>
        <v>344.37857142857149</v>
      </c>
      <c r="G341" s="9">
        <v>1</v>
      </c>
    </row>
    <row r="342" spans="1:9">
      <c r="A342" s="9"/>
      <c r="C342" s="14"/>
      <c r="D342" s="23" t="s">
        <v>59</v>
      </c>
      <c r="H342" s="28">
        <f>B509</f>
        <v>9.8223089726800898E-5</v>
      </c>
    </row>
    <row r="343" spans="1:9" s="14" customFormat="1">
      <c r="B343" s="14" t="s">
        <v>150</v>
      </c>
      <c r="E343" s="14">
        <f>E51</f>
        <v>3.2</v>
      </c>
      <c r="F343" s="14">
        <f>E343*(365.25/7)</f>
        <v>166.97142857142859</v>
      </c>
      <c r="G343" s="14">
        <v>1</v>
      </c>
      <c r="H343" s="29"/>
      <c r="I343" s="14">
        <f>F343*H345</f>
        <v>1.6400449610383557E-2</v>
      </c>
    </row>
    <row r="344" spans="1:9">
      <c r="A344" s="9"/>
      <c r="C344" s="14" t="s">
        <v>150</v>
      </c>
      <c r="D344" s="14"/>
      <c r="E344" s="9">
        <f>G344*E343</f>
        <v>3.2</v>
      </c>
      <c r="F344" s="9">
        <f>E344*(365.25/7)</f>
        <v>166.97142857142859</v>
      </c>
      <c r="G344" s="9">
        <v>1</v>
      </c>
    </row>
    <row r="345" spans="1:9">
      <c r="A345" s="9"/>
      <c r="C345" s="14"/>
      <c r="D345" s="23" t="s">
        <v>59</v>
      </c>
      <c r="H345" s="28">
        <f>B509</f>
        <v>9.8223089726800898E-5</v>
      </c>
    </row>
    <row r="346" spans="1:9" s="17" customFormat="1">
      <c r="A346" s="17" t="s">
        <v>264</v>
      </c>
      <c r="E346" s="17">
        <f>E43</f>
        <v>100.4</v>
      </c>
      <c r="F346" s="17">
        <f>E346*(365.25/7)</f>
        <v>5238.7285714285717</v>
      </c>
      <c r="H346" s="30"/>
      <c r="I346" s="17">
        <f>SUM(I304,I311,I314,I322,I331,I337,I340,I343)</f>
        <v>0.7514937726202322</v>
      </c>
    </row>
    <row r="347" spans="1:9">
      <c r="C347" s="14"/>
      <c r="D347" s="14"/>
      <c r="F347" s="14"/>
    </row>
    <row r="348" spans="1:9" s="14" customFormat="1">
      <c r="A348" s="14" t="s">
        <v>265</v>
      </c>
      <c r="H348" s="29"/>
    </row>
    <row r="349" spans="1:9" s="14" customFormat="1">
      <c r="B349" s="14" t="s">
        <v>266</v>
      </c>
      <c r="E349" s="14">
        <v>0</v>
      </c>
      <c r="F349" s="14">
        <f>E349*(365.25/7)</f>
        <v>0</v>
      </c>
      <c r="G349" s="14">
        <v>1</v>
      </c>
      <c r="H349" s="29"/>
      <c r="I349" s="14">
        <f>F349*H351</f>
        <v>0</v>
      </c>
    </row>
    <row r="350" spans="1:9">
      <c r="C350" s="14" t="s">
        <v>266</v>
      </c>
      <c r="D350" s="14"/>
      <c r="E350" s="9">
        <f>G350*E349</f>
        <v>0</v>
      </c>
      <c r="F350" s="9">
        <f>E350*(365.25/7)</f>
        <v>0</v>
      </c>
      <c r="G350" s="9">
        <v>1</v>
      </c>
    </row>
    <row r="351" spans="1:9">
      <c r="C351" s="14"/>
      <c r="D351" s="23" t="s">
        <v>95</v>
      </c>
      <c r="H351" s="28">
        <f>B545</f>
        <v>3.824755326939E-5</v>
      </c>
    </row>
    <row r="352" spans="1:9" s="14" customFormat="1">
      <c r="B352" s="14" t="s">
        <v>267</v>
      </c>
      <c r="E352" s="14">
        <v>0</v>
      </c>
      <c r="F352" s="14">
        <f>E352*(365.25/7)</f>
        <v>0</v>
      </c>
      <c r="G352" s="14">
        <v>1</v>
      </c>
      <c r="H352" s="29"/>
      <c r="I352" s="14">
        <f>F352*H354</f>
        <v>0</v>
      </c>
    </row>
    <row r="353" spans="1:9">
      <c r="C353" s="14" t="s">
        <v>267</v>
      </c>
      <c r="D353" s="14"/>
      <c r="E353" s="9">
        <f>G353*E352</f>
        <v>0</v>
      </c>
      <c r="F353" s="9">
        <f>E353*(365.25/7)</f>
        <v>0</v>
      </c>
      <c r="G353" s="9">
        <v>1</v>
      </c>
    </row>
    <row r="354" spans="1:9">
      <c r="C354" s="14"/>
      <c r="D354" s="23" t="s">
        <v>96</v>
      </c>
      <c r="H354" s="28">
        <f>B546</f>
        <v>5.6504860152661899E-5</v>
      </c>
    </row>
    <row r="355" spans="1:9" s="14" customFormat="1">
      <c r="B355" s="14" t="s">
        <v>268</v>
      </c>
      <c r="E355" s="14">
        <v>0</v>
      </c>
      <c r="F355" s="14">
        <f>E355*(365.25/7)</f>
        <v>0</v>
      </c>
      <c r="G355" s="14">
        <v>1</v>
      </c>
      <c r="H355" s="29"/>
      <c r="I355" s="14">
        <f>F355*H357</f>
        <v>0</v>
      </c>
    </row>
    <row r="356" spans="1:9">
      <c r="C356" s="14" t="s">
        <v>268</v>
      </c>
      <c r="D356" s="14"/>
      <c r="E356" s="9">
        <f>G356*E355</f>
        <v>0</v>
      </c>
      <c r="F356" s="9">
        <f>E356*(365.25/7)</f>
        <v>0</v>
      </c>
      <c r="G356" s="9">
        <v>1</v>
      </c>
    </row>
    <row r="357" spans="1:9">
      <c r="C357" s="14"/>
      <c r="D357" s="23" t="s">
        <v>97</v>
      </c>
      <c r="H357" s="28">
        <f>B547</f>
        <v>9.3256242008266403E-5</v>
      </c>
    </row>
    <row r="358" spans="1:9" s="14" customFormat="1">
      <c r="B358" s="14" t="s">
        <v>269</v>
      </c>
      <c r="E358" s="14">
        <v>0</v>
      </c>
      <c r="F358" s="14">
        <f>E358*(365.25/7)</f>
        <v>0</v>
      </c>
      <c r="G358" s="14">
        <v>1</v>
      </c>
      <c r="H358" s="29"/>
      <c r="I358" s="14">
        <f>F358*H360</f>
        <v>0</v>
      </c>
    </row>
    <row r="359" spans="1:9">
      <c r="C359" s="14" t="s">
        <v>269</v>
      </c>
      <c r="D359" s="14"/>
      <c r="E359" s="9">
        <f>G359*E358</f>
        <v>0</v>
      </c>
      <c r="F359" s="9">
        <f>E359*(365.25/7)</f>
        <v>0</v>
      </c>
      <c r="G359" s="9">
        <v>1</v>
      </c>
    </row>
    <row r="360" spans="1:9">
      <c r="C360" s="14"/>
      <c r="D360" s="23" t="s">
        <v>98</v>
      </c>
      <c r="H360" s="28">
        <f>B548</f>
        <v>8.2876669036578793E-5</v>
      </c>
    </row>
    <row r="361" spans="1:9" s="17" customFormat="1">
      <c r="A361" s="17" t="s">
        <v>270</v>
      </c>
      <c r="E361" s="17">
        <v>0</v>
      </c>
      <c r="F361" s="17">
        <f>E361*(365.25/7)</f>
        <v>0</v>
      </c>
      <c r="H361" s="31"/>
      <c r="I361" s="18">
        <f>SUM(I349,I352,I355,I358)</f>
        <v>0</v>
      </c>
    </row>
    <row r="362" spans="1:9">
      <c r="C362" s="14"/>
      <c r="D362" s="14"/>
      <c r="F362" s="14"/>
    </row>
    <row r="363" spans="1:9" s="14" customFormat="1">
      <c r="A363" s="14" t="s">
        <v>151</v>
      </c>
      <c r="H363" s="29"/>
    </row>
    <row r="364" spans="1:9" s="14" customFormat="1">
      <c r="B364" s="14" t="s">
        <v>152</v>
      </c>
      <c r="E364" s="14">
        <f>E54</f>
        <v>21</v>
      </c>
      <c r="F364" s="14">
        <f>E364*(365.25/7)</f>
        <v>1095.75</v>
      </c>
      <c r="G364" s="14">
        <v>0.98571428571428577</v>
      </c>
      <c r="H364" s="29"/>
      <c r="I364" s="14">
        <f>SUM(I365,I367,I369)</f>
        <v>6.0809355256451883E-2</v>
      </c>
    </row>
    <row r="365" spans="1:9">
      <c r="C365" s="14" t="s">
        <v>271</v>
      </c>
      <c r="D365" s="14"/>
      <c r="E365" s="9">
        <f>G365*E364</f>
        <v>7.6</v>
      </c>
      <c r="F365" s="9">
        <f>E365*(365.25/7)</f>
        <v>396.55714285714288</v>
      </c>
      <c r="G365" s="9">
        <v>0.3619047619047619</v>
      </c>
      <c r="I365" s="9">
        <f>F365*H366</f>
        <v>2.1565762845206747E-2</v>
      </c>
    </row>
    <row r="366" spans="1:9">
      <c r="C366" s="14"/>
      <c r="D366" s="23" t="s">
        <v>306</v>
      </c>
      <c r="H366" s="28">
        <f>B556</f>
        <v>5.4382484929733503E-5</v>
      </c>
    </row>
    <row r="367" spans="1:9">
      <c r="C367" s="14" t="s">
        <v>272</v>
      </c>
      <c r="D367" s="14">
        <f>F364-SUM(F365,F369)</f>
        <v>15.653571428571468</v>
      </c>
      <c r="E367" s="9" t="s">
        <v>299</v>
      </c>
      <c r="F367" s="14" t="e">
        <f>E367*(365.25/7)</f>
        <v>#VALUE!</v>
      </c>
      <c r="G367" s="9">
        <v>1.4285714285714235E-2</v>
      </c>
      <c r="I367" s="9">
        <f>D367*H368</f>
        <v>2.0710275070071858E-3</v>
      </c>
    </row>
    <row r="368" spans="1:9">
      <c r="C368" s="14"/>
      <c r="D368" s="23" t="s">
        <v>32</v>
      </c>
      <c r="F368" s="14"/>
      <c r="H368" s="28">
        <f>B482</f>
        <v>1.32303833438743E-4</v>
      </c>
    </row>
    <row r="369" spans="1:9">
      <c r="C369" s="14" t="s">
        <v>273</v>
      </c>
      <c r="D369" s="14"/>
      <c r="E369" s="9">
        <f>G369*E364</f>
        <v>13.1</v>
      </c>
      <c r="F369" s="9">
        <f>E369*(365.25/7)</f>
        <v>683.53928571428571</v>
      </c>
      <c r="G369" s="9">
        <v>0.62380952380952381</v>
      </c>
      <c r="I369" s="9">
        <f>F369*H370</f>
        <v>3.7172564904237947E-2</v>
      </c>
    </row>
    <row r="370" spans="1:9">
      <c r="C370" s="14"/>
      <c r="D370" s="20" t="s">
        <v>306</v>
      </c>
      <c r="H370" s="28">
        <f>B556</f>
        <v>5.4382484929733503E-5</v>
      </c>
    </row>
    <row r="371" spans="1:9" s="14" customFormat="1">
      <c r="B371" s="14" t="s">
        <v>153</v>
      </c>
      <c r="E371" s="14" t="s">
        <v>299</v>
      </c>
      <c r="F371" s="14" t="e">
        <f>E371*(365.25/7)</f>
        <v>#VALUE!</v>
      </c>
      <c r="G371" s="14">
        <v>1</v>
      </c>
      <c r="H371" s="29"/>
      <c r="I371" s="14">
        <f>0</f>
        <v>0</v>
      </c>
    </row>
    <row r="372" spans="1:9">
      <c r="C372" s="14" t="s">
        <v>153</v>
      </c>
      <c r="D372" s="14"/>
      <c r="E372" s="9" t="s">
        <v>299</v>
      </c>
      <c r="F372" s="14" t="e">
        <f>E372*(365.25/7)</f>
        <v>#VALUE!</v>
      </c>
      <c r="G372" s="9">
        <v>1</v>
      </c>
    </row>
    <row r="373" spans="1:9" s="14" customFormat="1">
      <c r="B373" s="14" t="s">
        <v>274</v>
      </c>
      <c r="E373" s="14">
        <f>E56</f>
        <v>14.5</v>
      </c>
      <c r="F373" s="14">
        <f>E373*(365.25/7)</f>
        <v>756.58928571428578</v>
      </c>
      <c r="G373" s="14">
        <v>0.99310344827586206</v>
      </c>
      <c r="H373" s="29"/>
      <c r="I373" s="14">
        <f>SUM(I374,I375)</f>
        <v>0.10988091486059226</v>
      </c>
    </row>
    <row r="374" spans="1:9">
      <c r="C374" s="14" t="s">
        <v>275</v>
      </c>
      <c r="D374" s="14"/>
      <c r="E374" s="9">
        <f>G374*E373</f>
        <v>3.1</v>
      </c>
      <c r="F374" s="9">
        <f>E374*(365.25/7)</f>
        <v>161.75357142857143</v>
      </c>
      <c r="G374" s="9">
        <v>0.21379310344827587</v>
      </c>
      <c r="I374" s="9">
        <f>F374*H376</f>
        <v>2.3654919171377499E-2</v>
      </c>
    </row>
    <row r="375" spans="1:9">
      <c r="C375" s="14" t="s">
        <v>276</v>
      </c>
      <c r="D375" s="14"/>
      <c r="E375" s="9">
        <f>G375*E373</f>
        <v>11.3</v>
      </c>
      <c r="F375" s="9">
        <f>E375*(365.25/7)</f>
        <v>589.61785714285725</v>
      </c>
      <c r="G375" s="9">
        <v>0.77931034482758621</v>
      </c>
      <c r="I375" s="9">
        <f>F375*H376</f>
        <v>8.6225995689214768E-2</v>
      </c>
    </row>
    <row r="376" spans="1:9">
      <c r="C376" s="14"/>
      <c r="D376" s="23" t="s">
        <v>35</v>
      </c>
      <c r="H376" s="28">
        <f>B485</f>
        <v>1.4624047532590801E-4</v>
      </c>
      <c r="I376" s="25"/>
    </row>
    <row r="377" spans="1:9" s="14" customFormat="1">
      <c r="B377" s="14" t="s">
        <v>154</v>
      </c>
      <c r="E377" s="14">
        <f>E57</f>
        <v>41.7</v>
      </c>
      <c r="F377" s="14">
        <f>E377*(365.25/7)</f>
        <v>2175.846428571429</v>
      </c>
      <c r="G377" s="14">
        <v>0.99760191846522783</v>
      </c>
      <c r="H377" s="29"/>
      <c r="I377" s="14">
        <f>SUM(I378,I380,I381,I382,I383,I384,I385)</f>
        <v>6.7752332814859498E-2</v>
      </c>
    </row>
    <row r="378" spans="1:9">
      <c r="A378" s="9"/>
      <c r="C378" s="14" t="s">
        <v>74</v>
      </c>
      <c r="D378" s="14"/>
      <c r="E378" s="9">
        <f>G378*E377</f>
        <v>6.9</v>
      </c>
      <c r="F378" s="9">
        <f>E378*(365.25/7)</f>
        <v>360.0321428571429</v>
      </c>
      <c r="G378" s="9">
        <v>0.16546762589928057</v>
      </c>
      <c r="I378" s="9">
        <f>F378*H379</f>
        <v>1.071969722899873E-2</v>
      </c>
    </row>
    <row r="379" spans="1:9">
      <c r="A379" s="9"/>
      <c r="C379" s="14"/>
      <c r="D379" s="2" t="s">
        <v>74</v>
      </c>
      <c r="H379" s="28">
        <f>B524</f>
        <v>2.9774278329510701E-5</v>
      </c>
    </row>
    <row r="380" spans="1:9">
      <c r="A380" s="9"/>
      <c r="C380" s="14" t="s">
        <v>277</v>
      </c>
      <c r="D380" s="14"/>
      <c r="E380" s="9">
        <f>G380*E377</f>
        <v>2.7</v>
      </c>
      <c r="F380" s="9">
        <f t="shared" ref="F380:F385" si="2">E380*(365.25/7)</f>
        <v>140.88214285714287</v>
      </c>
      <c r="G380" s="9">
        <v>6.4748201438848921E-2</v>
      </c>
      <c r="I380" s="9">
        <f>F380*H386</f>
        <v>4.437697869793201E-3</v>
      </c>
    </row>
    <row r="381" spans="1:9">
      <c r="A381" s="9"/>
      <c r="C381" s="14" t="s">
        <v>278</v>
      </c>
      <c r="D381" s="14"/>
      <c r="E381" s="9">
        <f>G381*E377</f>
        <v>2.1</v>
      </c>
      <c r="F381" s="9">
        <f t="shared" si="2"/>
        <v>109.575</v>
      </c>
      <c r="G381" s="9">
        <v>5.0359712230215826E-2</v>
      </c>
      <c r="I381" s="9">
        <f>F381*H386</f>
        <v>3.4515427876169341E-3</v>
      </c>
    </row>
    <row r="382" spans="1:9">
      <c r="A382" s="9"/>
      <c r="C382" s="14" t="s">
        <v>279</v>
      </c>
      <c r="D382" s="14"/>
      <c r="E382" s="9">
        <f>G382*E377</f>
        <v>6.9</v>
      </c>
      <c r="F382" s="9">
        <f t="shared" si="2"/>
        <v>360.0321428571429</v>
      </c>
      <c r="G382" s="9">
        <v>0.16546762589928057</v>
      </c>
      <c r="I382" s="9">
        <f>F382*$H$386</f>
        <v>1.1340783445027071E-2</v>
      </c>
    </row>
    <row r="383" spans="1:9">
      <c r="A383" s="9"/>
      <c r="C383" s="14" t="s">
        <v>280</v>
      </c>
      <c r="D383" s="14"/>
      <c r="E383" s="9">
        <f>G383*E377</f>
        <v>9.1</v>
      </c>
      <c r="F383" s="9">
        <f t="shared" si="2"/>
        <v>474.82499999999999</v>
      </c>
      <c r="G383" s="9">
        <v>0.21822541966426856</v>
      </c>
      <c r="I383" s="9">
        <f>F383*H386</f>
        <v>1.4956685413006715E-2</v>
      </c>
    </row>
    <row r="384" spans="1:9">
      <c r="A384" s="9"/>
      <c r="C384" s="14" t="s">
        <v>281</v>
      </c>
      <c r="D384" s="14"/>
      <c r="E384" s="9">
        <f>G384*E377</f>
        <v>11.3</v>
      </c>
      <c r="F384" s="9">
        <f t="shared" si="2"/>
        <v>589.61785714285725</v>
      </c>
      <c r="G384" s="9">
        <v>0.27098321342925658</v>
      </c>
      <c r="I384" s="9">
        <f>F384*H386</f>
        <v>1.8572587380986362E-2</v>
      </c>
    </row>
    <row r="385" spans="1:9">
      <c r="A385" s="9"/>
      <c r="C385" s="14" t="s">
        <v>282</v>
      </c>
      <c r="D385" s="14"/>
      <c r="E385" s="9">
        <f>G385*E377</f>
        <v>2.6</v>
      </c>
      <c r="F385" s="9">
        <f t="shared" si="2"/>
        <v>135.66428571428571</v>
      </c>
      <c r="G385" s="9">
        <v>6.235011990407674E-2</v>
      </c>
      <c r="I385" s="9">
        <f>F385*H386</f>
        <v>4.2733386894304899E-3</v>
      </c>
    </row>
    <row r="386" spans="1:9">
      <c r="A386" s="9"/>
      <c r="C386" s="14"/>
      <c r="D386" s="2" t="s">
        <v>75</v>
      </c>
      <c r="H386" s="28">
        <f>B525</f>
        <v>3.1499363792990501E-5</v>
      </c>
    </row>
    <row r="387" spans="1:9" s="14" customFormat="1">
      <c r="B387" s="14" t="s">
        <v>155</v>
      </c>
      <c r="E387" s="14">
        <f>E58</f>
        <v>5.2</v>
      </c>
      <c r="F387" s="14">
        <f>E387*(365.25/7)</f>
        <v>271.32857142857142</v>
      </c>
      <c r="G387" s="14">
        <v>1</v>
      </c>
      <c r="H387" s="29"/>
      <c r="I387" s="14">
        <f>F387*H390</f>
        <v>7.8790615275017781E-3</v>
      </c>
    </row>
    <row r="388" spans="1:9">
      <c r="A388" s="9"/>
      <c r="C388" s="14" t="s">
        <v>283</v>
      </c>
      <c r="D388" s="14"/>
      <c r="E388" s="9">
        <f>G388*E387</f>
        <v>5.2</v>
      </c>
      <c r="F388" s="9">
        <f>E388*(365.25/7)</f>
        <v>271.32857142857142</v>
      </c>
      <c r="G388" s="9">
        <v>1</v>
      </c>
    </row>
    <row r="389" spans="1:9">
      <c r="A389" s="9"/>
      <c r="C389" s="14" t="s">
        <v>284</v>
      </c>
      <c r="D389" s="14"/>
      <c r="E389" s="9" t="s">
        <v>300</v>
      </c>
      <c r="F389" s="9" t="e">
        <f>E389*(365.25/7)</f>
        <v>#VALUE!</v>
      </c>
    </row>
    <row r="390" spans="1:9">
      <c r="A390" s="9"/>
      <c r="C390" s="14"/>
      <c r="D390" s="23" t="s">
        <v>305</v>
      </c>
      <c r="H390" s="28">
        <f>B523</f>
        <v>2.9038819929717501E-5</v>
      </c>
    </row>
    <row r="391" spans="1:9" s="14" customFormat="1">
      <c r="B391" s="14" t="s">
        <v>156</v>
      </c>
      <c r="E391" s="14">
        <f>E400-SUM(E364,E373,E377,E387)</f>
        <v>8.0999999999999943</v>
      </c>
      <c r="F391" s="14">
        <f>E391*(365.25/7)</f>
        <v>422.64642857142832</v>
      </c>
      <c r="G391" s="14">
        <v>1</v>
      </c>
      <c r="H391" s="29"/>
      <c r="I391" s="14">
        <f>SUM(I392,I394,I398)</f>
        <v>2.4398193780719491E-2</v>
      </c>
    </row>
    <row r="392" spans="1:9">
      <c r="A392" s="9"/>
      <c r="C392" s="14" t="s">
        <v>285</v>
      </c>
      <c r="D392" s="14"/>
      <c r="E392" s="9">
        <f>G392*E391</f>
        <v>1.4999999999999991</v>
      </c>
      <c r="F392" s="9">
        <f>E392*(365.25/7)</f>
        <v>78.267857142857096</v>
      </c>
      <c r="G392" s="9">
        <v>0.1851851851851852</v>
      </c>
      <c r="I392" s="9">
        <f>F392*H393</f>
        <v>6.3127967556613138E-3</v>
      </c>
    </row>
    <row r="393" spans="1:9">
      <c r="A393" s="9"/>
      <c r="C393" s="14"/>
      <c r="D393" s="23" t="s">
        <v>307</v>
      </c>
      <c r="H393" s="28">
        <f>B557</f>
        <v>8.0656312643630801E-5</v>
      </c>
    </row>
    <row r="394" spans="1:9">
      <c r="C394" s="14" t="s">
        <v>286</v>
      </c>
      <c r="D394" s="14"/>
      <c r="E394" s="9">
        <f>G394*E391</f>
        <v>1.6999999999999988</v>
      </c>
      <c r="F394" s="9">
        <f>E394*(365.25/7)</f>
        <v>88.703571428571365</v>
      </c>
      <c r="G394" s="9">
        <v>0.20987654320987656</v>
      </c>
      <c r="I394" s="9">
        <f>F394*H395</f>
        <v>4.6583598397877115E-3</v>
      </c>
    </row>
    <row r="395" spans="1:9">
      <c r="C395" s="14"/>
      <c r="D395" s="23" t="s">
        <v>86</v>
      </c>
      <c r="H395" s="28">
        <f>B536</f>
        <v>5.2516034752206799E-5</v>
      </c>
    </row>
    <row r="396" spans="1:9">
      <c r="C396" s="14" t="s">
        <v>81</v>
      </c>
      <c r="D396" s="26">
        <f>F391-SUM(F392,F394,F398)</f>
        <v>0</v>
      </c>
      <c r="E396" s="9" t="s">
        <v>299</v>
      </c>
      <c r="F396" s="9" t="e">
        <f>E396*(365.25/7)</f>
        <v>#VALUE!</v>
      </c>
      <c r="G396" s="9">
        <v>0</v>
      </c>
      <c r="I396" s="9">
        <v>0</v>
      </c>
    </row>
    <row r="397" spans="1:9">
      <c r="C397" s="14"/>
      <c r="D397" s="23" t="s">
        <v>81</v>
      </c>
      <c r="H397" s="28">
        <f>B531</f>
        <v>5.5162550217499002E-5</v>
      </c>
    </row>
    <row r="398" spans="1:9">
      <c r="C398" s="14" t="s">
        <v>287</v>
      </c>
      <c r="D398" s="14"/>
      <c r="E398" s="9">
        <f>G398*E391</f>
        <v>4.8999999999999968</v>
      </c>
      <c r="F398" s="9">
        <f>E398*(365.25/7)</f>
        <v>255.67499999999984</v>
      </c>
      <c r="G398" s="9">
        <v>0.60493827160493829</v>
      </c>
      <c r="I398" s="9">
        <f>F398*H399</f>
        <v>1.3427037185270465E-2</v>
      </c>
    </row>
    <row r="399" spans="1:9">
      <c r="C399" s="14"/>
      <c r="D399" s="23" t="s">
        <v>86</v>
      </c>
      <c r="H399" s="28">
        <f>B536</f>
        <v>5.2516034752206799E-5</v>
      </c>
    </row>
    <row r="400" spans="1:9" s="17" customFormat="1">
      <c r="A400" s="17" t="s">
        <v>288</v>
      </c>
      <c r="E400" s="17">
        <f>E53</f>
        <v>90.5</v>
      </c>
      <c r="F400" s="17">
        <f>E400*(365.25/7)</f>
        <v>4722.1607142857147</v>
      </c>
      <c r="H400" s="30"/>
      <c r="I400" s="17">
        <f>SUM(I364,I371,I373,I377,I387,I391)</f>
        <v>0.2707198582401249</v>
      </c>
    </row>
    <row r="401" spans="1:9">
      <c r="C401" s="14"/>
      <c r="D401" s="14"/>
      <c r="F401" s="14"/>
    </row>
    <row r="402" spans="1:9" s="14" customFormat="1">
      <c r="A402" s="14" t="s">
        <v>157</v>
      </c>
      <c r="H402" s="29"/>
    </row>
    <row r="403" spans="1:9" s="14" customFormat="1">
      <c r="B403" s="14" t="s">
        <v>158</v>
      </c>
      <c r="E403" s="14">
        <f>E61</f>
        <v>70.5</v>
      </c>
      <c r="F403" s="14">
        <f>E403*(365.25/7)</f>
        <v>3678.5892857142858</v>
      </c>
      <c r="G403" s="14">
        <v>0.9659574468085107</v>
      </c>
      <c r="H403" s="29"/>
      <c r="I403" s="14">
        <f>F403*H408</f>
        <v>0.10682189186324527</v>
      </c>
    </row>
    <row r="404" spans="1:9">
      <c r="C404" s="14" t="s">
        <v>289</v>
      </c>
      <c r="D404" s="14"/>
      <c r="E404" s="9">
        <f>G404*E403</f>
        <v>64.900000000000006</v>
      </c>
      <c r="F404" s="9">
        <f>E404*(365.25/7)</f>
        <v>3386.389285714286</v>
      </c>
      <c r="G404" s="9">
        <v>0.92056737588652493</v>
      </c>
    </row>
    <row r="405" spans="1:9">
      <c r="C405" s="14" t="s">
        <v>290</v>
      </c>
      <c r="D405" s="14"/>
      <c r="E405" s="9">
        <f>G405*E403</f>
        <v>3.2</v>
      </c>
      <c r="F405" s="9">
        <f>E405*(365.25/7)</f>
        <v>166.97142857142859</v>
      </c>
      <c r="G405" s="9">
        <v>4.5390070921985819E-2</v>
      </c>
    </row>
    <row r="406" spans="1:9">
      <c r="C406" s="14" t="s">
        <v>291</v>
      </c>
      <c r="D406" s="14"/>
      <c r="E406" s="9" t="s">
        <v>299</v>
      </c>
      <c r="F406" s="9" t="e">
        <f>E406*(365.25/7)</f>
        <v>#VALUE!</v>
      </c>
      <c r="G406" s="9">
        <v>3.40425531914893E-2</v>
      </c>
    </row>
    <row r="407" spans="1:9">
      <c r="C407" s="14" t="s">
        <v>292</v>
      </c>
      <c r="D407" s="14"/>
      <c r="E407" s="9">
        <f>G407*E403</f>
        <v>2.2000000000000002</v>
      </c>
      <c r="F407" s="9">
        <f>E407*(365.25/7)</f>
        <v>114.79285714285716</v>
      </c>
      <c r="G407" s="9">
        <v>3.1205673758865252E-2</v>
      </c>
    </row>
    <row r="408" spans="1:9">
      <c r="C408" s="14"/>
      <c r="D408" s="23" t="s">
        <v>305</v>
      </c>
      <c r="H408" s="28">
        <f>B523</f>
        <v>2.9038819929717501E-5</v>
      </c>
    </row>
    <row r="409" spans="1:9" s="14" customFormat="1">
      <c r="B409" s="14" t="s">
        <v>159</v>
      </c>
      <c r="E409" s="14">
        <f>E62</f>
        <v>10.9</v>
      </c>
      <c r="F409" s="14">
        <f>E409*(365.25/7)</f>
        <v>568.74642857142862</v>
      </c>
      <c r="G409" s="14">
        <v>1</v>
      </c>
      <c r="H409" s="29"/>
      <c r="I409" s="14">
        <f>F409*H411</f>
        <v>1.6515725124955652E-2</v>
      </c>
    </row>
    <row r="410" spans="1:9">
      <c r="C410" s="14" t="s">
        <v>159</v>
      </c>
      <c r="D410" s="14"/>
      <c r="E410" s="9">
        <f>G410*E409</f>
        <v>10.9</v>
      </c>
      <c r="F410" s="9">
        <f>E410*(365.25/7)</f>
        <v>568.74642857142862</v>
      </c>
      <c r="G410" s="9">
        <v>1</v>
      </c>
    </row>
    <row r="411" spans="1:9">
      <c r="C411" s="14"/>
      <c r="D411" s="23" t="s">
        <v>305</v>
      </c>
      <c r="H411" s="28">
        <f>B523</f>
        <v>2.9038819929717501E-5</v>
      </c>
    </row>
    <row r="412" spans="1:9" s="14" customFormat="1">
      <c r="B412" s="14" t="s">
        <v>160</v>
      </c>
      <c r="E412" s="14">
        <f>E63</f>
        <v>3.3</v>
      </c>
      <c r="F412" s="14">
        <f>E412*(365.25/7)</f>
        <v>172.18928571428572</v>
      </c>
      <c r="G412" s="14">
        <v>1</v>
      </c>
      <c r="H412" s="29"/>
      <c r="I412" s="14">
        <f>0</f>
        <v>0</v>
      </c>
    </row>
    <row r="413" spans="1:9">
      <c r="C413" s="14" t="s">
        <v>160</v>
      </c>
      <c r="D413" s="14"/>
      <c r="E413" s="9">
        <f>G413*E412</f>
        <v>3.3</v>
      </c>
      <c r="F413" s="9">
        <f>E413*(365.25/7)</f>
        <v>172.18928571428572</v>
      </c>
      <c r="G413" s="9">
        <v>1</v>
      </c>
    </row>
    <row r="414" spans="1:9" s="14" customFormat="1">
      <c r="B414" s="14" t="s">
        <v>161</v>
      </c>
      <c r="E414" s="14">
        <f>E424-SUM(E418,E412,E409,E403)</f>
        <v>0.89999999999999147</v>
      </c>
      <c r="F414" s="14">
        <f>E414*(365.25/7)</f>
        <v>46.960714285713841</v>
      </c>
      <c r="G414" s="14">
        <v>1</v>
      </c>
      <c r="H414" s="29"/>
      <c r="I414" s="14">
        <f>F414*AVERAGE(H416:H417)</f>
        <v>2.9045358071274918E-3</v>
      </c>
    </row>
    <row r="415" spans="1:9">
      <c r="C415" s="14" t="s">
        <v>161</v>
      </c>
      <c r="D415" s="14"/>
      <c r="E415" s="9">
        <f>G415*E414</f>
        <v>0.89999999999999147</v>
      </c>
      <c r="F415" s="9">
        <f>E415*(365.25/7)</f>
        <v>46.960714285713841</v>
      </c>
      <c r="G415" s="9">
        <v>1</v>
      </c>
    </row>
    <row r="416" spans="1:9">
      <c r="C416" s="14"/>
      <c r="D416" s="1" t="s">
        <v>91</v>
      </c>
      <c r="H416" s="28">
        <f>B541</f>
        <v>6.1464811934113902E-5</v>
      </c>
    </row>
    <row r="417" spans="1:12">
      <c r="C417" s="14"/>
      <c r="D417" s="1" t="s">
        <v>92</v>
      </c>
      <c r="H417" s="28">
        <f>B542</f>
        <v>6.2235853667179795E-5</v>
      </c>
    </row>
    <row r="418" spans="1:12" s="14" customFormat="1">
      <c r="B418" s="14" t="s">
        <v>162</v>
      </c>
      <c r="E418" s="14">
        <f>E65</f>
        <v>7.5</v>
      </c>
      <c r="F418" s="14">
        <f>E418*(365.25/7)</f>
        <v>391.33928571428572</v>
      </c>
      <c r="G418" s="14">
        <v>1</v>
      </c>
      <c r="H418" s="29"/>
      <c r="I418" s="14">
        <f>F418*AVERAGE(H420:H422)</f>
        <v>0.25636813671409581</v>
      </c>
    </row>
    <row r="419" spans="1:12">
      <c r="C419" s="14" t="s">
        <v>162</v>
      </c>
      <c r="D419" s="14"/>
      <c r="E419" s="9">
        <f>G419*E418</f>
        <v>7.5</v>
      </c>
      <c r="F419" s="9">
        <f>E419*(365.25/7)</f>
        <v>391.33928571428572</v>
      </c>
      <c r="G419" s="9">
        <v>1</v>
      </c>
    </row>
    <row r="420" spans="1:12">
      <c r="C420" s="14"/>
      <c r="D420" s="2" t="s">
        <v>102</v>
      </c>
      <c r="H420" s="28">
        <f>B552</f>
        <v>6.4416922067432405E-5</v>
      </c>
    </row>
    <row r="421" spans="1:12">
      <c r="C421" s="14"/>
      <c r="D421" s="20" t="s">
        <v>61</v>
      </c>
      <c r="H421" s="28">
        <f>B511</f>
        <v>1.81334312242693E-3</v>
      </c>
    </row>
    <row r="422" spans="1:12">
      <c r="C422" s="14"/>
      <c r="D422" s="16" t="s">
        <v>60</v>
      </c>
      <c r="F422" s="14"/>
      <c r="H422" s="28">
        <f>B510</f>
        <v>8.75535292208143E-5</v>
      </c>
    </row>
    <row r="423" spans="1:12">
      <c r="C423" s="14"/>
      <c r="D423" s="14"/>
    </row>
    <row r="424" spans="1:12" s="17" customFormat="1">
      <c r="A424" s="17" t="s">
        <v>293</v>
      </c>
      <c r="E424" s="17">
        <f>E60</f>
        <v>93.1</v>
      </c>
      <c r="F424" s="17">
        <f>E424*(365.25/7)</f>
        <v>4857.8249999999998</v>
      </c>
      <c r="H424" s="30"/>
      <c r="I424" s="17">
        <f>SUM(I403,I409,I412,I414,I418)</f>
        <v>0.38261028950942422</v>
      </c>
    </row>
    <row r="425" spans="1:12">
      <c r="F425" s="14"/>
    </row>
    <row r="426" spans="1:12" s="17" customFormat="1">
      <c r="A426" s="17" t="s">
        <v>301</v>
      </c>
      <c r="E426" s="17">
        <v>0</v>
      </c>
      <c r="F426" s="17">
        <f>E426*(365.25/7)</f>
        <v>0</v>
      </c>
      <c r="H426" s="30"/>
      <c r="I426" s="17">
        <f>0</f>
        <v>0</v>
      </c>
    </row>
    <row r="427" spans="1:12">
      <c r="F427" s="14"/>
    </row>
    <row r="428" spans="1:12" s="17" customFormat="1">
      <c r="A428" s="17" t="s">
        <v>302</v>
      </c>
      <c r="E428" s="17">
        <f>E3</f>
        <v>952.2</v>
      </c>
      <c r="F428" s="17">
        <f>E428*(365.25/7)</f>
        <v>49684.435714285719</v>
      </c>
      <c r="H428" s="30"/>
      <c r="I428" s="18">
        <f>SUM(I424,I400,I361,I346,I301,I289,I251,I234,I200,I154,I135,I122)</f>
        <v>13.245380318055522</v>
      </c>
    </row>
    <row r="431" spans="1:12" s="7" customFormat="1">
      <c r="A431" s="14" t="s">
        <v>329</v>
      </c>
      <c r="B431" s="14" t="s">
        <v>330</v>
      </c>
      <c r="C431" s="14" t="s">
        <v>351</v>
      </c>
      <c r="D431" s="9"/>
      <c r="E431" s="9"/>
      <c r="F431" s="9"/>
      <c r="G431" s="9"/>
      <c r="H431" s="28"/>
      <c r="I431" s="9"/>
      <c r="J431" s="9"/>
      <c r="K431" s="9"/>
      <c r="L431" s="9"/>
    </row>
    <row r="432" spans="1:12" s="7" customFormat="1">
      <c r="A432" s="14" t="s">
        <v>316</v>
      </c>
      <c r="B432" s="9">
        <f>I122</f>
        <v>1.4982849187858709</v>
      </c>
      <c r="C432" s="9">
        <v>6.2886743059876515</v>
      </c>
      <c r="D432" s="9"/>
      <c r="E432" s="9"/>
      <c r="F432" s="9"/>
      <c r="G432" s="9"/>
      <c r="H432" s="28"/>
      <c r="I432" s="9"/>
      <c r="J432" s="9"/>
      <c r="K432" s="9"/>
      <c r="L432" s="9"/>
    </row>
    <row r="433" spans="1:12" s="7" customFormat="1">
      <c r="A433" s="14" t="s">
        <v>317</v>
      </c>
      <c r="B433" s="9">
        <f>I135</f>
        <v>0.229285161174478</v>
      </c>
      <c r="C433" s="9">
        <v>0.47695342000370855</v>
      </c>
      <c r="D433" s="9"/>
      <c r="E433" s="9"/>
      <c r="F433" s="9"/>
      <c r="G433" s="9"/>
      <c r="H433" s="28"/>
      <c r="I433" s="9"/>
      <c r="J433" s="9"/>
      <c r="K433" s="9"/>
      <c r="L433" s="9"/>
    </row>
    <row r="434" spans="1:12" s="7" customFormat="1">
      <c r="A434" s="14" t="s">
        <v>318</v>
      </c>
      <c r="B434" s="9">
        <f>I154</f>
        <v>0.25503283659360526</v>
      </c>
      <c r="C434" s="9">
        <v>1.0573878879794114</v>
      </c>
      <c r="D434" s="9"/>
      <c r="E434" s="9"/>
      <c r="F434" s="9"/>
      <c r="G434" s="9"/>
      <c r="H434" s="28"/>
      <c r="I434" s="9"/>
      <c r="J434" s="9"/>
      <c r="K434" s="9"/>
      <c r="L434" s="9"/>
    </row>
    <row r="435" spans="1:12" s="7" customFormat="1">
      <c r="A435" s="14" t="s">
        <v>319</v>
      </c>
      <c r="B435" s="9">
        <f>I200</f>
        <v>4.174658317559186</v>
      </c>
      <c r="C435" s="9">
        <v>4.6912706630914327</v>
      </c>
      <c r="D435" s="9"/>
      <c r="E435" s="9"/>
      <c r="F435" s="9"/>
      <c r="G435" s="9"/>
      <c r="H435" s="28"/>
      <c r="I435" s="9"/>
      <c r="J435" s="9"/>
      <c r="K435" s="9"/>
      <c r="L435" s="9"/>
    </row>
    <row r="436" spans="1:12" s="7" customFormat="1">
      <c r="A436" s="14" t="s">
        <v>320</v>
      </c>
      <c r="B436" s="9">
        <f>I234</f>
        <v>0.39644429579190527</v>
      </c>
      <c r="C436" s="9">
        <v>0.76488209601336243</v>
      </c>
      <c r="D436" s="9"/>
      <c r="E436" s="9"/>
      <c r="F436" s="9"/>
      <c r="G436" s="9"/>
      <c r="H436" s="28"/>
      <c r="I436" s="9"/>
      <c r="J436" s="9"/>
      <c r="K436" s="9"/>
      <c r="L436" s="9"/>
    </row>
    <row r="437" spans="1:12" s="7" customFormat="1">
      <c r="A437" s="14" t="s">
        <v>321</v>
      </c>
      <c r="B437" s="9">
        <f>I251</f>
        <v>9.638855451511924E-2</v>
      </c>
      <c r="C437" s="9">
        <v>0.12964111787169974</v>
      </c>
      <c r="D437" s="9"/>
      <c r="E437" s="9"/>
      <c r="F437" s="9"/>
      <c r="G437" s="9"/>
      <c r="H437" s="28"/>
      <c r="I437" s="9"/>
      <c r="J437" s="9"/>
      <c r="K437" s="9"/>
      <c r="L437" s="9"/>
    </row>
    <row r="438" spans="1:12" s="7" customFormat="1">
      <c r="A438" s="14" t="s">
        <v>322</v>
      </c>
      <c r="B438" s="9">
        <f>I289</f>
        <v>5.1148730855003457</v>
      </c>
      <c r="C438" s="9">
        <v>5.3098370841474249</v>
      </c>
      <c r="D438" s="9"/>
      <c r="E438" s="9"/>
      <c r="F438" s="14" t="s">
        <v>334</v>
      </c>
      <c r="G438" s="5">
        <f>I428/2.07</f>
        <v>6.3987344531669192</v>
      </c>
      <c r="H438" s="28"/>
      <c r="I438" s="9"/>
      <c r="J438" s="9"/>
      <c r="K438" s="9"/>
      <c r="L438" s="9"/>
    </row>
    <row r="439" spans="1:12" s="7" customFormat="1">
      <c r="A439" s="14" t="s">
        <v>323</v>
      </c>
      <c r="B439" s="9">
        <f>I301</f>
        <v>7.5589227765231581E-2</v>
      </c>
      <c r="C439" s="9">
        <v>9.1876635640713952E-2</v>
      </c>
      <c r="D439" s="9"/>
      <c r="E439" s="9"/>
      <c r="F439" s="9"/>
      <c r="G439" s="9"/>
      <c r="H439" s="28"/>
      <c r="I439" s="9"/>
      <c r="J439" s="9"/>
      <c r="K439" s="9"/>
      <c r="L439" s="9"/>
    </row>
    <row r="440" spans="1:12" s="7" customFormat="1">
      <c r="A440" s="14" t="s">
        <v>324</v>
      </c>
      <c r="B440" s="7">
        <f>I346</f>
        <v>0.7514937726202322</v>
      </c>
      <c r="C440" s="9">
        <v>0.96542231057705852</v>
      </c>
      <c r="D440" s="9"/>
      <c r="E440" s="9"/>
      <c r="F440" s="9"/>
      <c r="G440" s="9"/>
      <c r="H440" s="28"/>
      <c r="I440" s="9"/>
      <c r="J440" s="9"/>
      <c r="K440" s="9"/>
      <c r="L440" s="9"/>
    </row>
    <row r="441" spans="1:12" s="7" customFormat="1">
      <c r="A441" s="14" t="s">
        <v>325</v>
      </c>
      <c r="B441" s="7">
        <f>I361</f>
        <v>0</v>
      </c>
      <c r="C441" s="9">
        <v>0</v>
      </c>
      <c r="D441" s="9"/>
      <c r="E441" s="9"/>
      <c r="F441" s="9"/>
      <c r="G441" s="9"/>
      <c r="H441" s="28"/>
      <c r="I441" s="9"/>
      <c r="J441" s="9"/>
      <c r="K441" s="9"/>
      <c r="L441" s="9"/>
    </row>
    <row r="442" spans="1:12" s="7" customFormat="1">
      <c r="A442" s="14" t="s">
        <v>326</v>
      </c>
      <c r="B442" s="9">
        <f>I400</f>
        <v>0.2707198582401249</v>
      </c>
      <c r="C442" s="9">
        <v>0.33607349339647852</v>
      </c>
      <c r="D442" s="9"/>
      <c r="E442" s="9"/>
      <c r="F442" s="9"/>
      <c r="G442" s="9"/>
      <c r="H442" s="28"/>
      <c r="I442" s="9"/>
      <c r="J442" s="9"/>
      <c r="K442" s="9"/>
      <c r="L442" s="9"/>
    </row>
    <row r="443" spans="1:12" s="7" customFormat="1">
      <c r="A443" s="14" t="s">
        <v>327</v>
      </c>
      <c r="B443" s="9">
        <f>I424</f>
        <v>0.38261028950942422</v>
      </c>
      <c r="C443" s="9">
        <v>0.44752421922903396</v>
      </c>
      <c r="D443" s="9"/>
      <c r="E443" s="9"/>
      <c r="F443" s="9"/>
      <c r="G443" s="9"/>
      <c r="H443" s="28"/>
      <c r="I443" s="9"/>
      <c r="J443" s="9"/>
      <c r="K443" s="9"/>
      <c r="L443" s="9"/>
    </row>
    <row r="444" spans="1:12" s="7" customFormat="1">
      <c r="A444" s="14" t="s">
        <v>328</v>
      </c>
      <c r="B444" s="14">
        <f>SUM(B432:B443)</f>
        <v>13.245380318055522</v>
      </c>
      <c r="C444" s="14">
        <v>20.559543233937976</v>
      </c>
      <c r="D444" s="9"/>
      <c r="E444" s="9"/>
      <c r="F444" s="9"/>
      <c r="G444" s="9"/>
      <c r="H444" s="28"/>
      <c r="I444" s="9"/>
      <c r="J444" s="9"/>
      <c r="K444" s="9"/>
      <c r="L444" s="9"/>
    </row>
    <row r="450" spans="1:2">
      <c r="A450" s="3" t="s">
        <v>0</v>
      </c>
      <c r="B450" s="5"/>
    </row>
    <row r="451" spans="1:2">
      <c r="A451" s="3" t="s">
        <v>1</v>
      </c>
      <c r="B451" s="5" t="s">
        <v>348</v>
      </c>
    </row>
    <row r="452" spans="1:2">
      <c r="A452" s="4" t="s">
        <v>2</v>
      </c>
      <c r="B452" s="7">
        <v>2.0753625014341401E-4</v>
      </c>
    </row>
    <row r="453" spans="1:2">
      <c r="A453" s="4" t="s">
        <v>3</v>
      </c>
      <c r="B453" s="7">
        <v>1.8123600379630399E-4</v>
      </c>
    </row>
    <row r="454" spans="1:2">
      <c r="A454" s="4" t="s">
        <v>4</v>
      </c>
      <c r="B454" s="7">
        <v>1.4866358173675799E-4</v>
      </c>
    </row>
    <row r="455" spans="1:2">
      <c r="A455" s="4" t="s">
        <v>5</v>
      </c>
      <c r="B455" s="7">
        <v>2.9047921153145501E-4</v>
      </c>
    </row>
    <row r="456" spans="1:2">
      <c r="A456" s="4" t="s">
        <v>6</v>
      </c>
      <c r="B456" s="7">
        <v>2.8815986355312199E-4</v>
      </c>
    </row>
    <row r="457" spans="1:2">
      <c r="A457" s="4" t="s">
        <v>7</v>
      </c>
      <c r="B457" s="7">
        <v>5.8372345228633899E-4</v>
      </c>
    </row>
    <row r="458" spans="1:2">
      <c r="A458" s="4" t="s">
        <v>8</v>
      </c>
      <c r="B458" s="7">
        <v>2.8808688751685098E-4</v>
      </c>
    </row>
    <row r="459" spans="1:2">
      <c r="A459" s="4" t="s">
        <v>9</v>
      </c>
      <c r="B459" s="7">
        <v>2.53969779965583E-4</v>
      </c>
    </row>
    <row r="460" spans="1:2">
      <c r="A460" s="4" t="s">
        <v>10</v>
      </c>
      <c r="B460" s="7">
        <v>1.46572502077181E-4</v>
      </c>
    </row>
    <row r="461" spans="1:2">
      <c r="A461" s="4" t="s">
        <v>11</v>
      </c>
      <c r="B461" s="7">
        <v>2.7242293436714299E-4</v>
      </c>
    </row>
    <row r="462" spans="1:2">
      <c r="A462" s="4" t="s">
        <v>12</v>
      </c>
      <c r="B462" s="7">
        <v>1.7922815925589799E-4</v>
      </c>
    </row>
    <row r="463" spans="1:2">
      <c r="A463" s="4" t="s">
        <v>13</v>
      </c>
      <c r="B463" s="7">
        <v>2.21286919110788E-4</v>
      </c>
    </row>
    <row r="464" spans="1:2">
      <c r="A464" s="4" t="s">
        <v>14</v>
      </c>
      <c r="B464" s="7">
        <v>3.3330348984453301E-4</v>
      </c>
    </row>
    <row r="465" spans="1:2">
      <c r="A465" s="4" t="s">
        <v>15</v>
      </c>
      <c r="B465" s="7">
        <v>2.4173711069267601E-4</v>
      </c>
    </row>
    <row r="466" spans="1:2">
      <c r="A466" s="4" t="s">
        <v>16</v>
      </c>
      <c r="B466" s="7">
        <v>1.8436804730104599E-4</v>
      </c>
    </row>
    <row r="467" spans="1:2">
      <c r="A467" s="4" t="s">
        <v>17</v>
      </c>
      <c r="B467" s="7">
        <v>1.6096116897416801E-4</v>
      </c>
    </row>
    <row r="468" spans="1:2">
      <c r="A468" s="4" t="s">
        <v>18</v>
      </c>
      <c r="B468" s="7">
        <v>1.9783800273003599E-4</v>
      </c>
    </row>
    <row r="469" spans="1:2">
      <c r="A469" s="4" t="s">
        <v>19</v>
      </c>
      <c r="B469" s="7">
        <v>9.1374598860871899E-5</v>
      </c>
    </row>
    <row r="470" spans="1:2">
      <c r="A470" s="4" t="s">
        <v>20</v>
      </c>
      <c r="B470" s="7">
        <v>2.4622324151349502E-4</v>
      </c>
    </row>
    <row r="471" spans="1:2">
      <c r="A471" s="4" t="s">
        <v>21</v>
      </c>
      <c r="B471" s="7">
        <v>3.9381252395114002E-4</v>
      </c>
    </row>
    <row r="472" spans="1:2">
      <c r="A472" s="4" t="s">
        <v>22</v>
      </c>
      <c r="B472" s="7">
        <v>1.8101149752481699E-4</v>
      </c>
    </row>
    <row r="473" spans="1:2">
      <c r="A473" s="4" t="s">
        <v>23</v>
      </c>
      <c r="B473" s="7">
        <v>1.7979330347713199E-4</v>
      </c>
    </row>
    <row r="474" spans="1:2">
      <c r="A474" s="4" t="s">
        <v>24</v>
      </c>
      <c r="B474" s="7">
        <v>6.1980890843304896E-4</v>
      </c>
    </row>
    <row r="475" spans="1:2">
      <c r="A475" s="4" t="s">
        <v>25</v>
      </c>
      <c r="B475" s="7">
        <v>4.1368375625563399E-4</v>
      </c>
    </row>
    <row r="476" spans="1:2">
      <c r="A476" s="4" t="s">
        <v>26</v>
      </c>
      <c r="B476" s="7">
        <v>1.3154789046745599E-4</v>
      </c>
    </row>
    <row r="477" spans="1:2">
      <c r="A477" s="4" t="s">
        <v>27</v>
      </c>
      <c r="B477" s="7">
        <v>1.5918692023663599E-4</v>
      </c>
    </row>
    <row r="478" spans="1:2">
      <c r="A478" s="4" t="s">
        <v>28</v>
      </c>
      <c r="B478" s="7">
        <v>4.6337524758036899E-4</v>
      </c>
    </row>
    <row r="479" spans="1:2">
      <c r="A479" s="4" t="s">
        <v>29</v>
      </c>
      <c r="B479" s="7">
        <v>8.3899075325234501E-4</v>
      </c>
    </row>
    <row r="480" spans="1:2">
      <c r="A480" s="4" t="s">
        <v>30</v>
      </c>
      <c r="B480" s="7">
        <v>1.9411468544791501E-4</v>
      </c>
    </row>
    <row r="481" spans="1:2">
      <c r="A481" s="4" t="s">
        <v>31</v>
      </c>
      <c r="B481" s="7">
        <v>9.9021399008583497E-5</v>
      </c>
    </row>
    <row r="482" spans="1:2">
      <c r="A482" s="4" t="s">
        <v>32</v>
      </c>
      <c r="B482" s="7">
        <v>1.32303833438743E-4</v>
      </c>
    </row>
    <row r="483" spans="1:2">
      <c r="A483" s="4" t="s">
        <v>33</v>
      </c>
      <c r="B483" s="7">
        <v>1.17251066520812E-4</v>
      </c>
    </row>
    <row r="484" spans="1:2">
      <c r="A484" s="4" t="s">
        <v>34</v>
      </c>
      <c r="B484" s="7">
        <v>1.73504178510735E-4</v>
      </c>
    </row>
    <row r="485" spans="1:2">
      <c r="A485" s="4" t="s">
        <v>35</v>
      </c>
      <c r="B485" s="7">
        <v>1.4624047532590801E-4</v>
      </c>
    </row>
    <row r="486" spans="1:2">
      <c r="A486" s="4" t="s">
        <v>36</v>
      </c>
      <c r="B486" s="7">
        <v>1.8430994317117501E-3</v>
      </c>
    </row>
    <row r="487" spans="1:2">
      <c r="A487" s="4" t="s">
        <v>37</v>
      </c>
      <c r="B487" s="7">
        <v>4.5915903845058001E-4</v>
      </c>
    </row>
    <row r="488" spans="1:2">
      <c r="A488" s="4" t="s">
        <v>38</v>
      </c>
      <c r="B488" s="7">
        <v>6.9813314876405498E-4</v>
      </c>
    </row>
    <row r="489" spans="1:2">
      <c r="A489" s="4" t="s">
        <v>39</v>
      </c>
      <c r="B489" s="7">
        <v>1.2032980248552E-4</v>
      </c>
    </row>
    <row r="490" spans="1:2">
      <c r="A490" s="4" t="s">
        <v>40</v>
      </c>
      <c r="B490" s="7">
        <v>8.5690273896221405E-5</v>
      </c>
    </row>
    <row r="491" spans="1:2">
      <c r="A491" s="4" t="s">
        <v>41</v>
      </c>
      <c r="B491" s="7">
        <v>1.5953121990601601E-4</v>
      </c>
    </row>
    <row r="492" spans="1:2">
      <c r="A492" s="4" t="s">
        <v>42</v>
      </c>
      <c r="B492" s="7">
        <v>1.3408117941004401E-4</v>
      </c>
    </row>
    <row r="493" spans="1:2">
      <c r="A493" s="4" t="s">
        <v>43</v>
      </c>
      <c r="B493" s="7">
        <v>1.7270742253927801E-4</v>
      </c>
    </row>
    <row r="494" spans="1:2">
      <c r="A494" s="4" t="s">
        <v>44</v>
      </c>
      <c r="B494" s="7">
        <v>1.5740430761049999E-4</v>
      </c>
    </row>
    <row r="495" spans="1:2">
      <c r="A495" s="4" t="s">
        <v>45</v>
      </c>
      <c r="B495" s="7">
        <v>1.1560552369626E-4</v>
      </c>
    </row>
    <row r="496" spans="1:2">
      <c r="A496" s="4" t="s">
        <v>46</v>
      </c>
      <c r="B496" s="7">
        <v>2.1329899787379499E-4</v>
      </c>
    </row>
    <row r="497" spans="1:2">
      <c r="A497" s="4" t="s">
        <v>47</v>
      </c>
      <c r="B497" s="7">
        <v>1.01459236774059E-4</v>
      </c>
    </row>
    <row r="498" spans="1:2">
      <c r="A498" s="4" t="s">
        <v>48</v>
      </c>
      <c r="B498" s="7">
        <v>1.0828964063666499E-4</v>
      </c>
    </row>
    <row r="499" spans="1:2">
      <c r="A499" s="4" t="s">
        <v>49</v>
      </c>
      <c r="B499" s="7">
        <v>2.3891685819187701E-4</v>
      </c>
    </row>
    <row r="500" spans="1:2">
      <c r="A500" s="4" t="s">
        <v>50</v>
      </c>
      <c r="B500" s="7">
        <v>1.3782992892101399E-4</v>
      </c>
    </row>
    <row r="501" spans="1:2">
      <c r="A501" s="4" t="s">
        <v>51</v>
      </c>
      <c r="B501" s="7">
        <v>6.5889773886861405E-5</v>
      </c>
    </row>
    <row r="502" spans="1:2">
      <c r="A502" s="4" t="s">
        <v>52</v>
      </c>
      <c r="B502" s="7">
        <v>8.3250596301136104E-5</v>
      </c>
    </row>
    <row r="503" spans="1:2">
      <c r="A503" s="4" t="s">
        <v>53</v>
      </c>
      <c r="B503" s="7">
        <v>1.4476978251170501E-4</v>
      </c>
    </row>
    <row r="504" spans="1:2">
      <c r="A504" s="4" t="s">
        <v>54</v>
      </c>
      <c r="B504" s="7">
        <v>9.0988016740602099E-5</v>
      </c>
    </row>
    <row r="505" spans="1:2">
      <c r="A505" s="4" t="s">
        <v>55</v>
      </c>
      <c r="B505" s="7">
        <v>1.0916971520976299E-4</v>
      </c>
    </row>
    <row r="506" spans="1:2">
      <c r="A506" s="4" t="s">
        <v>56</v>
      </c>
      <c r="B506" s="7">
        <v>1.07206144858949E-4</v>
      </c>
    </row>
    <row r="507" spans="1:2">
      <c r="A507" s="4" t="s">
        <v>57</v>
      </c>
      <c r="B507" s="7">
        <v>9.6305357477517104E-5</v>
      </c>
    </row>
    <row r="508" spans="1:2">
      <c r="A508" s="4" t="s">
        <v>58</v>
      </c>
      <c r="B508" s="7">
        <v>1.29789743274594E-4</v>
      </c>
    </row>
    <row r="509" spans="1:2">
      <c r="A509" s="4" t="s">
        <v>59</v>
      </c>
      <c r="B509" s="7">
        <v>9.8223089726800898E-5</v>
      </c>
    </row>
    <row r="510" spans="1:2">
      <c r="A510" s="4" t="s">
        <v>60</v>
      </c>
      <c r="B510" s="7">
        <v>8.75535292208143E-5</v>
      </c>
    </row>
    <row r="511" spans="1:2">
      <c r="A511" s="4" t="s">
        <v>61</v>
      </c>
      <c r="B511" s="7">
        <v>1.81334312242693E-3</v>
      </c>
    </row>
    <row r="512" spans="1:2">
      <c r="A512" s="4" t="s">
        <v>62</v>
      </c>
      <c r="B512" s="7">
        <v>1.6495583889185E-3</v>
      </c>
    </row>
    <row r="513" spans="1:2">
      <c r="A513" s="4" t="s">
        <v>63</v>
      </c>
      <c r="B513" s="7">
        <v>5.2202933843232299E-4</v>
      </c>
    </row>
    <row r="514" spans="1:2">
      <c r="A514" s="4" t="s">
        <v>64</v>
      </c>
      <c r="B514" s="7">
        <v>8.1088028214834705E-4</v>
      </c>
    </row>
    <row r="515" spans="1:2">
      <c r="A515" s="4" t="s">
        <v>65</v>
      </c>
      <c r="B515" s="7">
        <v>2.1634600555183199E-4</v>
      </c>
    </row>
    <row r="516" spans="1:2">
      <c r="A516" s="4" t="s">
        <v>66</v>
      </c>
      <c r="B516" s="7">
        <v>2.1767459002886499E-4</v>
      </c>
    </row>
    <row r="517" spans="1:2">
      <c r="A517" s="4" t="s">
        <v>67</v>
      </c>
      <c r="B517" s="7">
        <v>1.55696551277535E-4</v>
      </c>
    </row>
    <row r="518" spans="1:2">
      <c r="A518" s="4" t="s">
        <v>68</v>
      </c>
      <c r="B518" s="7">
        <v>1.7709815444404199E-4</v>
      </c>
    </row>
    <row r="519" spans="1:2">
      <c r="A519" s="4" t="s">
        <v>69</v>
      </c>
      <c r="B519" s="7">
        <v>6.8257427748858002E-5</v>
      </c>
    </row>
    <row r="520" spans="1:2">
      <c r="A520" s="4" t="s">
        <v>70</v>
      </c>
      <c r="B520" s="7">
        <v>5.5276259038110898E-5</v>
      </c>
    </row>
    <row r="521" spans="1:2">
      <c r="A521" s="4" t="s">
        <v>71</v>
      </c>
      <c r="B521" s="7">
        <v>3.59388633311674E-5</v>
      </c>
    </row>
    <row r="522" spans="1:2">
      <c r="A522" s="4" t="s">
        <v>72</v>
      </c>
      <c r="B522" s="7">
        <v>4.0180647813054398E-5</v>
      </c>
    </row>
    <row r="523" spans="1:2">
      <c r="A523" s="4" t="s">
        <v>73</v>
      </c>
      <c r="B523" s="7">
        <v>2.9038819929717501E-5</v>
      </c>
    </row>
    <row r="524" spans="1:2">
      <c r="A524" s="4" t="s">
        <v>74</v>
      </c>
      <c r="B524" s="7">
        <v>2.9774278329510701E-5</v>
      </c>
    </row>
    <row r="525" spans="1:2">
      <c r="A525" s="4" t="s">
        <v>75</v>
      </c>
      <c r="B525" s="7">
        <v>3.1499363792990501E-5</v>
      </c>
    </row>
    <row r="526" spans="1:2">
      <c r="A526" s="4" t="s">
        <v>76</v>
      </c>
      <c r="B526" s="7">
        <v>8.1188736822408096E-5</v>
      </c>
    </row>
    <row r="527" spans="1:2">
      <c r="A527" s="4" t="s">
        <v>77</v>
      </c>
      <c r="B527" s="7">
        <v>4.0120799665927201E-5</v>
      </c>
    </row>
    <row r="528" spans="1:2">
      <c r="A528" s="4" t="s">
        <v>78</v>
      </c>
      <c r="B528" s="7">
        <v>5.4328844022477301E-5</v>
      </c>
    </row>
    <row r="529" spans="1:2">
      <c r="A529" s="4" t="s">
        <v>79</v>
      </c>
      <c r="B529" s="7">
        <v>5.8936399512656897E-5</v>
      </c>
    </row>
    <row r="530" spans="1:2">
      <c r="A530" s="4" t="s">
        <v>80</v>
      </c>
      <c r="B530" s="7">
        <v>1.20016191811748E-4</v>
      </c>
    </row>
    <row r="531" spans="1:2">
      <c r="A531" s="4" t="s">
        <v>81</v>
      </c>
      <c r="B531" s="7">
        <v>5.5162550217499002E-5</v>
      </c>
    </row>
    <row r="532" spans="1:2">
      <c r="A532" s="4" t="s">
        <v>82</v>
      </c>
      <c r="B532" s="7">
        <v>5.0620074646983798E-5</v>
      </c>
    </row>
    <row r="533" spans="1:2">
      <c r="A533" s="4" t="s">
        <v>83</v>
      </c>
      <c r="B533" s="7">
        <v>7.9149640560297998E-5</v>
      </c>
    </row>
    <row r="534" spans="1:2">
      <c r="A534" s="4" t="s">
        <v>84</v>
      </c>
      <c r="B534" s="7">
        <v>3.1201166973153398E-5</v>
      </c>
    </row>
    <row r="535" spans="1:2">
      <c r="A535" s="4" t="s">
        <v>85</v>
      </c>
      <c r="B535" s="7">
        <v>6.9243030430243694E-5</v>
      </c>
    </row>
    <row r="536" spans="1:2">
      <c r="A536" s="4" t="s">
        <v>86</v>
      </c>
      <c r="B536" s="7">
        <v>5.2516034752206799E-5</v>
      </c>
    </row>
    <row r="537" spans="1:2">
      <c r="A537" s="4" t="s">
        <v>87</v>
      </c>
      <c r="B537" s="7">
        <v>5.05135625216514E-5</v>
      </c>
    </row>
    <row r="538" spans="1:2">
      <c r="A538" s="4" t="s">
        <v>88</v>
      </c>
      <c r="B538" s="7">
        <v>9.8108930097961204E-5</v>
      </c>
    </row>
    <row r="539" spans="1:2">
      <c r="A539" s="4" t="s">
        <v>89</v>
      </c>
      <c r="B539" s="7">
        <v>5.2344475160434103E-5</v>
      </c>
    </row>
    <row r="540" spans="1:2">
      <c r="A540" s="4" t="s">
        <v>90</v>
      </c>
      <c r="B540" s="7">
        <v>7.6233566213980704E-5</v>
      </c>
    </row>
    <row r="541" spans="1:2">
      <c r="A541" s="4" t="s">
        <v>91</v>
      </c>
      <c r="B541" s="7">
        <v>6.1464811934113902E-5</v>
      </c>
    </row>
    <row r="542" spans="1:2">
      <c r="A542" s="4" t="s">
        <v>92</v>
      </c>
      <c r="B542" s="7">
        <v>6.2235853667179795E-5</v>
      </c>
    </row>
    <row r="543" spans="1:2">
      <c r="A543" s="4" t="s">
        <v>93</v>
      </c>
      <c r="B543" s="7">
        <v>9.5774710652273093E-5</v>
      </c>
    </row>
    <row r="544" spans="1:2">
      <c r="A544" s="4" t="s">
        <v>94</v>
      </c>
      <c r="B544" s="7">
        <v>4.8364818460676599E-5</v>
      </c>
    </row>
    <row r="545" spans="1:2">
      <c r="A545" s="4" t="s">
        <v>95</v>
      </c>
      <c r="B545" s="7">
        <v>3.824755326939E-5</v>
      </c>
    </row>
    <row r="546" spans="1:2">
      <c r="A546" s="4" t="s">
        <v>96</v>
      </c>
      <c r="B546" s="7">
        <v>5.6504860152661899E-5</v>
      </c>
    </row>
    <row r="547" spans="1:2">
      <c r="A547" s="4" t="s">
        <v>97</v>
      </c>
      <c r="B547" s="7">
        <v>9.3256242008266403E-5</v>
      </c>
    </row>
    <row r="548" spans="1:2">
      <c r="A548" s="4" t="s">
        <v>98</v>
      </c>
      <c r="B548" s="7">
        <v>8.2876669036578793E-5</v>
      </c>
    </row>
    <row r="549" spans="1:2">
      <c r="A549" s="4" t="s">
        <v>99</v>
      </c>
      <c r="B549" s="7">
        <v>6.5598012079341302E-5</v>
      </c>
    </row>
    <row r="550" spans="1:2">
      <c r="A550" s="4" t="s">
        <v>100</v>
      </c>
      <c r="B550" s="7">
        <v>4.2735705438346799E-5</v>
      </c>
    </row>
    <row r="551" spans="1:2">
      <c r="A551" s="4" t="s">
        <v>101</v>
      </c>
      <c r="B551" s="7">
        <v>7.3897970134956405E-5</v>
      </c>
    </row>
    <row r="552" spans="1:2">
      <c r="A552" s="4" t="s">
        <v>102</v>
      </c>
      <c r="B552" s="7">
        <v>6.4416922067432405E-5</v>
      </c>
    </row>
    <row r="553" spans="1:2">
      <c r="A553" s="4" t="s">
        <v>103</v>
      </c>
      <c r="B553" s="7">
        <v>1.10108923343847E-4</v>
      </c>
    </row>
    <row r="554" spans="1:2">
      <c r="A554" s="4" t="s">
        <v>104</v>
      </c>
      <c r="B554" s="7">
        <v>4.2448171015173903E-5</v>
      </c>
    </row>
    <row r="555" spans="1:2">
      <c r="A555" s="4" t="s">
        <v>105</v>
      </c>
      <c r="B555" s="7">
        <v>8.8923239838230102E-5</v>
      </c>
    </row>
    <row r="556" spans="1:2">
      <c r="A556" s="4" t="s">
        <v>106</v>
      </c>
      <c r="B556" s="7">
        <v>5.4382484929733503E-5</v>
      </c>
    </row>
    <row r="557" spans="1:2">
      <c r="A557" s="4" t="s">
        <v>107</v>
      </c>
      <c r="B557" s="7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0866141732283472" right="0.70866141732283472" top="0.74803149606299213" bottom="0.74803149606299213" header="0.31496062992125984" footer="0.31496062992125984"/>
  <pageSetup paperSize="9" scale="36" fitToHeight="4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HES TEMPLATE (2007 AVG) PASTE B</vt:lpstr>
      <vt:lpstr>HES TEMPLATE (2007 AVG)BASIC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2013-08-22T23:45:23Z</dcterms:modified>
</cp:coreProperties>
</file>