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750" yWindow="45" windowWidth="17445" windowHeight="12885" activeTab="3"/>
  </bookViews>
  <sheets>
    <sheet name="Inputs" sheetId="3" r:id="rId1"/>
    <sheet name="Workings" sheetId="4" r:id="rId2"/>
    <sheet name="E excl. Process Emissions" sheetId="1" r:id="rId3"/>
    <sheet name="E incl. Process Emissions" sheetId="2" r:id="rId4"/>
  </sheets>
  <definedNames>
    <definedName name="Agricultural_Soil">Workings!$B$34</definedName>
    <definedName name="Agricultural_Soil_Input">Inputs!$B$63</definedName>
    <definedName name="Aluminium_PFCs_1">Inputs!#REF!</definedName>
    <definedName name="Aviation_Fuel_Average">Workings!$B$17</definedName>
    <definedName name="Aviation_Fuel_Input">Inputs!$B$33</definedName>
    <definedName name="Aviation_Fuel_Weightings">Workings!$C$17</definedName>
    <definedName name="Aviation_Gasoline">Inputs!$B$12</definedName>
    <definedName name="Biodiesel">Inputs!$B$17</definedName>
    <definedName name="Bioethanol">Inputs!$B$16</definedName>
    <definedName name="Biogas">Inputs!$B$26</definedName>
    <definedName name="Bitumen">Inputs!$B$14</definedName>
    <definedName name="Bituminous">Inputs!$B$21</definedName>
    <definedName name="Bunker__Fuel_Oil">Inputs!$B$10</definedName>
    <definedName name="CH4_to_CO2">Inputs!$B$107</definedName>
    <definedName name="Chemical">Workings!$B$42</definedName>
    <definedName name="Chemical_Industry_Input">Inputs!$B$103</definedName>
    <definedName name="Coal">Workings!$B$3</definedName>
    <definedName name="Diesel">Workings!$B$11</definedName>
    <definedName name="Diesel_Input">Inputs!$B$7</definedName>
    <definedName name="Enteric_Fermentation">Workings!$B$30</definedName>
    <definedName name="Enteric_Fermentation_Input">Inputs!$B$46</definedName>
    <definedName name="Exported_Naphtha">Inputs!$B$15</definedName>
    <definedName name="Fuel_Oil_Average">Workings!$B$16</definedName>
    <definedName name="Fuel_Oil_Input">Inputs!$B$32</definedName>
    <definedName name="Fuel_Oil_Weightings">Workings!$C$16</definedName>
    <definedName name="Heavy_Fuel_Oil">Inputs!$B$9</definedName>
    <definedName name="Jet_Kerosene">Inputs!$B$11</definedName>
    <definedName name="Light_Fuel_Oil">Inputs!$B$8</definedName>
    <definedName name="Lignite">Inputs!$B$23</definedName>
    <definedName name="LPG_Average">Workings!$B$19</definedName>
    <definedName name="LPG_Input">Inputs!$B$13</definedName>
    <definedName name="LPG_Input_EDF">Inputs!$B$35</definedName>
    <definedName name="LPG_Weightings">Workings!$C$19</definedName>
    <definedName name="Metal_Production_Input">Inputs!$B$104</definedName>
    <definedName name="METALS">Workings!$B$38</definedName>
    <definedName name="Mineral_Products">Workings!$B$46</definedName>
    <definedName name="Mineral_Products_Input">Inputs!$B$102</definedName>
    <definedName name="Natural_Gas">Workings!$B$26</definedName>
    <definedName name="Natural_Gas_Input">Inputs!$B$19</definedName>
    <definedName name="NO2_to_CO2">Inputs!$B$108</definedName>
    <definedName name="Other_Liquid_Fuels">Workings!$B$22</definedName>
    <definedName name="Other_Petroleum_Products_Average">Workings!$B$18</definedName>
    <definedName name="Other_Petroleum_Products_Input">Inputs!$B$34</definedName>
    <definedName name="Other_Petroleum_Products_Weightings">Workings!$C$18</definedName>
    <definedName name="Petrol">Workings!$B$7</definedName>
    <definedName name="Premium_Petrol">Inputs!$B$5</definedName>
    <definedName name="Regular_Petrol">Inputs!$B$6</definedName>
    <definedName name="Sub_bituminous">Inputs!$B$22</definedName>
    <definedName name="Total_EDF">Inputs!$B$36</definedName>
    <definedName name="Wood">Inputs!$B$25</definedName>
  </definedNames>
  <calcPr calcId="125725"/>
</workbook>
</file>

<file path=xl/calcChain.xml><?xml version="1.0" encoding="utf-8"?>
<calcChain xmlns="http://schemas.openxmlformats.org/spreadsheetml/2006/main">
  <c r="B37" i="4"/>
  <c r="B38" s="1"/>
  <c r="I2" i="2" s="1"/>
  <c r="B29" i="4"/>
  <c r="B30" s="1"/>
  <c r="G2" i="2" s="1"/>
  <c r="B33" i="4"/>
  <c r="B34" s="1"/>
  <c r="H2" i="2" s="1"/>
  <c r="B41" i="4"/>
  <c r="B42" s="1"/>
  <c r="J2" i="2" s="1"/>
  <c r="B45" i="4"/>
  <c r="B46" s="1"/>
  <c r="K2" i="2" s="1"/>
  <c r="B25" i="4"/>
  <c r="B26" s="1"/>
  <c r="B36" i="3"/>
  <c r="C16" i="4" s="1"/>
  <c r="B18"/>
  <c r="B19"/>
  <c r="B17"/>
  <c r="B16"/>
  <c r="B10"/>
  <c r="B11" s="1"/>
  <c r="D2" i="2" s="1"/>
  <c r="B6" i="4"/>
  <c r="B7" s="1"/>
  <c r="C2" i="2" s="1"/>
  <c r="B26" i="3"/>
  <c r="B25"/>
  <c r="B23"/>
  <c r="B22"/>
  <c r="B21"/>
  <c r="B2" i="4" s="1"/>
  <c r="B3" s="1"/>
  <c r="B2" i="2" s="1"/>
  <c r="F2" l="1"/>
  <c r="F2" i="1"/>
  <c r="C19" i="4"/>
  <c r="C2" i="1"/>
  <c r="C18" i="4"/>
  <c r="B2" i="1"/>
  <c r="C17" i="4"/>
  <c r="D2" i="1"/>
  <c r="B21" i="4" l="1"/>
  <c r="B22" s="1"/>
  <c r="E2" i="1" s="1"/>
  <c r="E2" i="2" l="1"/>
</calcChain>
</file>

<file path=xl/comments1.xml><?xml version="1.0" encoding="utf-8"?>
<comments xmlns="http://schemas.openxmlformats.org/spreadsheetml/2006/main">
  <authors>
    <author>Author</author>
  </authors>
  <commentList>
    <comment ref="B80" authorId="0">
      <text>
        <r>
          <rPr>
            <b/>
            <sz val="8"/>
            <color indexed="81"/>
            <rFont val="Tahoma"/>
            <family val="2"/>
          </rPr>
          <t>Allocation per IPCC Guidelines: To maintain confidentiality, CO2 emissions from soda ash use in glass production are included under 2.A.3 Limestone and Dolomite Use._x000D_
Allocation used by Parties: To maintain confidentiality, CO2 emissions from soda ash use in glass production are included under 2.A.3 Limestone and Dolomite Use._x000D_
Comment: To maintain confidentiality, CO2 emissions from soda ash use in glass production are included under 2.A.3 Limestone and Dolomite Use.</t>
        </r>
      </text>
    </comment>
    <comment ref="C82" authorId="0">
      <text>
        <r>
          <rPr>
            <b/>
            <sz val="8"/>
            <color indexed="81"/>
            <rFont val="Tahoma"/>
            <family val="2"/>
          </rPr>
          <t>Allocation per IPCC Guidelines: in 1AA.2C-to avoid double counting_x000D_
Allocation used by Parties: in 1AA.2C-to avoid double counting_x000D_
Comment: minor and more appropriate to be reported as fuel combustion emissions</t>
        </r>
      </text>
    </comment>
    <comment ref="C91" authorId="0">
      <text>
        <r>
          <rPr>
            <b/>
            <sz val="8"/>
            <color indexed="81"/>
            <rFont val="Tahoma"/>
            <family val="2"/>
          </rPr>
          <t>Allocation per IPCC Guidelines: N/A_x000D_
Allocation used by Parties: Due to confidentiality, these emissions are reported under the energy sector CRF table 1A2._x000D_
Comment: Due to confidentiality, these emissions are reported under the energy sector CRF table 1A2.</t>
        </r>
      </text>
    </comment>
    <comment ref="C94" authorId="0">
      <text>
        <r>
          <rPr>
            <b/>
            <sz val="8"/>
            <color indexed="81"/>
            <rFont val="Tahoma"/>
            <family val="2"/>
          </rPr>
          <t>Allocation per IPCC Guidelines: any CH4 emissions resulting from formaldeyde are from fuel combustion rather than process so included in energy sector_x000D_
Allocation used by Parties: any CH4 emissions resulting from formaldeyde are from fuel combustion rather than process so included in energy sector_x000D_
Comment: any CH4 emissions resulting from formaldeyde are from fuel combustion rather than process so included in energy sector</t>
        </r>
      </text>
    </comment>
  </commentList>
</comments>
</file>

<file path=xl/sharedStrings.xml><?xml version="1.0" encoding="utf-8"?>
<sst xmlns="http://schemas.openxmlformats.org/spreadsheetml/2006/main" count="246" uniqueCount="131">
  <si>
    <t xml:space="preserve">Data from file: Annual Fuel Emissions Factors (2012,MBIE) </t>
  </si>
  <si>
    <t>Liquid Fuels</t>
  </si>
  <si>
    <t>Premium Petrol</t>
  </si>
  <si>
    <t>Regular Petrol</t>
  </si>
  <si>
    <t>Diesel</t>
  </si>
  <si>
    <t>Light Fuel Oil</t>
  </si>
  <si>
    <t>Heavy Fuel Oil</t>
  </si>
  <si>
    <t>Bunker  Fuel Oil</t>
  </si>
  <si>
    <t>Jet Kerosene</t>
  </si>
  <si>
    <t>Aviation Gasoline</t>
  </si>
  <si>
    <t>LPG</t>
  </si>
  <si>
    <t>Bitumen</t>
  </si>
  <si>
    <t>Exported Naphtha</t>
  </si>
  <si>
    <t>Bioethanol</t>
  </si>
  <si>
    <t>Biodiesel</t>
  </si>
  <si>
    <t>Natural Gas</t>
  </si>
  <si>
    <t>National weighted average</t>
  </si>
  <si>
    <t>Coal</t>
  </si>
  <si>
    <t>Bituminous</t>
  </si>
  <si>
    <t>Sub-bituminous</t>
  </si>
  <si>
    <t>Lignite</t>
  </si>
  <si>
    <t>Biomass</t>
  </si>
  <si>
    <t>Wood</t>
  </si>
  <si>
    <t>Biogas</t>
  </si>
  <si>
    <t>Petrol</t>
  </si>
  <si>
    <r>
      <t>Kilotonnes carbon dioxide per petajoule (kt CO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/PJ)</t>
    </r>
  </si>
  <si>
    <t>E</t>
  </si>
  <si>
    <t>t CO2/PJ</t>
  </si>
  <si>
    <t>Coal:</t>
  </si>
  <si>
    <t>Diesel: Taken directly from input</t>
  </si>
  <si>
    <t>kt CO2/PJ</t>
  </si>
  <si>
    <t>Petrol: An average of premium and regular petrol.</t>
  </si>
  <si>
    <t>Coal: An average of bitumenous and sub-bitumenous.</t>
  </si>
  <si>
    <t>Data from file: Energy Data File</t>
  </si>
  <si>
    <t>Aviation Fuel</t>
  </si>
  <si>
    <t>Fuel Oil</t>
  </si>
  <si>
    <t>Other Petroleum Products</t>
  </si>
  <si>
    <t>Domestic consumption of oil products</t>
  </si>
  <si>
    <t>Averages</t>
  </si>
  <si>
    <t>Weightings</t>
  </si>
  <si>
    <t>Other Liquid Fuels</t>
  </si>
  <si>
    <t>Total</t>
  </si>
  <si>
    <t>Natural Gas: Taken directly from input.</t>
  </si>
  <si>
    <t>Natural gas</t>
  </si>
  <si>
    <t>E2</t>
  </si>
  <si>
    <t xml:space="preserve">Other Liquid Fuels: Remaining liquid fuels are divided into four categories and each category is weighted by its share of total other liquid fuel consumption from the energy data file. </t>
  </si>
  <si>
    <t xml:space="preserve">GREENHOUSE GAS SOURCE AND </t>
  </si>
  <si>
    <t>SINK CATEGORIES</t>
  </si>
  <si>
    <t>Total Agriculture</t>
  </si>
  <si>
    <t>A. Enteric Fermentation</t>
  </si>
  <si>
    <r>
      <t>CH</t>
    </r>
    <r>
      <rPr>
        <b/>
        <vertAlign val="subscript"/>
        <sz val="9"/>
        <color indexed="8"/>
        <rFont val="Times New Roman"/>
        <family val="1"/>
      </rPr>
      <t>4</t>
    </r>
  </si>
  <si>
    <r>
      <t>N</t>
    </r>
    <r>
      <rPr>
        <b/>
        <vertAlign val="subscript"/>
        <sz val="9"/>
        <color indexed="8"/>
        <rFont val="Times New Roman"/>
        <family val="1"/>
      </rPr>
      <t>2</t>
    </r>
    <r>
      <rPr>
        <b/>
        <sz val="9"/>
        <color indexed="8"/>
        <rFont val="Times New Roman"/>
        <family val="1"/>
      </rPr>
      <t>O</t>
    </r>
  </si>
  <si>
    <r>
      <t>NO</t>
    </r>
    <r>
      <rPr>
        <b/>
        <vertAlign val="subscript"/>
        <sz val="9"/>
        <color indexed="8"/>
        <rFont val="Times New Roman"/>
        <family val="1"/>
      </rPr>
      <t>x</t>
    </r>
  </si>
  <si>
    <t>CO</t>
  </si>
  <si>
    <t>NMVOC</t>
  </si>
  <si>
    <t>(Gg)</t>
  </si>
  <si>
    <t>B.  Manure Management (continued)</t>
  </si>
  <si>
    <t>11.  Anaerobic Lagoons</t>
  </si>
  <si>
    <t>NA</t>
  </si>
  <si>
    <t>12.  Liquid Systems</t>
  </si>
  <si>
    <t>NO</t>
  </si>
  <si>
    <t>13.  Solid Storage and Dry Lot</t>
  </si>
  <si>
    <t>14.  Other AWMS</t>
  </si>
  <si>
    <t>C.  Rice Cultivation</t>
  </si>
  <si>
    <t>1.  Irrigated</t>
  </si>
  <si>
    <t xml:space="preserve">2.  Rainfed </t>
  </si>
  <si>
    <t>3.  Deep Water</t>
  </si>
  <si>
    <r>
      <t xml:space="preserve">4.  Other </t>
    </r>
    <r>
      <rPr>
        <i/>
        <sz val="9"/>
        <rFont val="Times New Roman"/>
        <family val="1"/>
      </rPr>
      <t>(as specified in table 4.C)</t>
    </r>
  </si>
  <si>
    <t>Other non-specified</t>
  </si>
  <si>
    <r>
      <t>D.  Agricultural Soils</t>
    </r>
    <r>
      <rPr>
        <b/>
        <vertAlign val="superscript"/>
        <sz val="9"/>
        <rFont val="Times New Roman"/>
        <family val="1"/>
      </rPr>
      <t xml:space="preserve"> (2)</t>
    </r>
  </si>
  <si>
    <t>NE,NO</t>
  </si>
  <si>
    <t>NA,NO</t>
  </si>
  <si>
    <t>Enteric Fermentation</t>
  </si>
  <si>
    <t>Agricultural Soil</t>
  </si>
  <si>
    <t>Type of gas = NO2</t>
  </si>
  <si>
    <t>Type of gas = CH4</t>
  </si>
  <si>
    <t>Data from file: Industrial process emissions - Greenhouse gas inventory (2012, MFE)</t>
  </si>
  <si>
    <t>Data from file: Agricultural process emissions - Greenhouse gas inventory (2012, MFE)</t>
  </si>
  <si>
    <r>
      <t>CO</t>
    </r>
    <r>
      <rPr>
        <b/>
        <vertAlign val="subscript"/>
        <sz val="9"/>
        <color indexed="8"/>
        <rFont val="Times New Roman"/>
        <family val="1"/>
      </rPr>
      <t>2</t>
    </r>
  </si>
  <si>
    <t>Total Industrial Processes</t>
  </si>
  <si>
    <t>IE,NA,NE,NO</t>
  </si>
  <si>
    <t>A.  Mineral Products</t>
  </si>
  <si>
    <t>1.  Cement Production</t>
  </si>
  <si>
    <t>2.  Lime Production</t>
  </si>
  <si>
    <t>3.  Limestone and Dolomite Use</t>
  </si>
  <si>
    <t>4.  Soda Ash Production and Use</t>
  </si>
  <si>
    <t>IE,NO</t>
  </si>
  <si>
    <t>5.  Asphalt Roofing</t>
  </si>
  <si>
    <t>6.  Road Paving with Asphalt</t>
  </si>
  <si>
    <r>
      <t xml:space="preserve">7.  Other </t>
    </r>
    <r>
      <rPr>
        <i/>
        <sz val="9"/>
        <rFont val="Times New Roman"/>
        <family val="1"/>
      </rPr>
      <t>(as specified in table 2(I).A-G)</t>
    </r>
  </si>
  <si>
    <t>IE</t>
  </si>
  <si>
    <t>Glass Production</t>
  </si>
  <si>
    <t xml:space="preserve">B.  Chemical Industry </t>
  </si>
  <si>
    <t>IE,NA,NO</t>
  </si>
  <si>
    <t>1.  Ammonia Production</t>
  </si>
  <si>
    <t xml:space="preserve">2.  Nitric Acid Production </t>
  </si>
  <si>
    <t>3.  Adipic Acid Production</t>
  </si>
  <si>
    <t>4.  Carbide Production</t>
  </si>
  <si>
    <r>
      <t xml:space="preserve">5.  Other </t>
    </r>
    <r>
      <rPr>
        <i/>
        <sz val="9"/>
        <rFont val="Times New Roman"/>
        <family val="1"/>
      </rPr>
      <t>(as specified in table 2(I).A-G)</t>
    </r>
  </si>
  <si>
    <t>Carbon Black</t>
  </si>
  <si>
    <t>Ethylene</t>
  </si>
  <si>
    <t>Dichloroethylene</t>
  </si>
  <si>
    <t>Styrene</t>
  </si>
  <si>
    <t>Methanol</t>
  </si>
  <si>
    <t>Hydrogen</t>
  </si>
  <si>
    <t>Production of Fertilisers</t>
  </si>
  <si>
    <t>Production of Formaldehyde</t>
  </si>
  <si>
    <t>C.  Metal Production</t>
  </si>
  <si>
    <t>1.  Iron and Steel Production</t>
  </si>
  <si>
    <t>2.  Ferroalloys Production</t>
  </si>
  <si>
    <t>3.  Aluminium Production</t>
  </si>
  <si>
    <r>
      <t>4.  SF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 xml:space="preserve"> Used in Aluminium and Magnesium Foundries</t>
    </r>
  </si>
  <si>
    <t>Mineral Products</t>
  </si>
  <si>
    <t>Chemical Industry</t>
  </si>
  <si>
    <t>Metal Production</t>
  </si>
  <si>
    <t>Type of gas = CO2</t>
  </si>
  <si>
    <t>Conversion Rates</t>
  </si>
  <si>
    <t>CH4 to CO2</t>
  </si>
  <si>
    <t>NO2 to CO2</t>
  </si>
  <si>
    <t>Chemical: Taken Directly from input.</t>
  </si>
  <si>
    <t>Mineral Prodcts: Taken Directly from input.</t>
  </si>
  <si>
    <t>Chemical</t>
  </si>
  <si>
    <t>Metals (Steel/AL)</t>
  </si>
  <si>
    <t>Agricultural Soil: NO2 gas converted to CO2 equivalent using Intergovernmental Panel on Climate Change rates.</t>
  </si>
  <si>
    <t>Enteric Fermentation: CH4 gas converted to CO2 equivalent using Intergovernmental Panel on Climate Change rates.</t>
  </si>
  <si>
    <t>Mineral Products (Cement/Lime)</t>
  </si>
  <si>
    <t>Conversion rates need to be changed</t>
  </si>
  <si>
    <t>Source: http://www.ipcc.ch/publications_and_data/ar4/wg1/en/ch2s2-10-2.html</t>
  </si>
  <si>
    <t>kt CO2-e/PJ</t>
  </si>
  <si>
    <t>t CO2-e/PJ</t>
  </si>
  <si>
    <t>Metals (Steel/AL): Steel and Alumium CO2 emissions taken directly from input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</si>
</sst>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0"/>
    <numFmt numFmtId="165" formatCode="0.00000"/>
    <numFmt numFmtId="166" formatCode="_-* #,##0.0000_-;\-* #,##0.0000_-;_-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indexed="8"/>
      <name val="Times New Roman"/>
      <family val="1"/>
    </font>
    <font>
      <b/>
      <vertAlign val="subscript"/>
      <sz val="9"/>
      <color indexed="8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sz val="9"/>
      <name val="Times New Roman"/>
      <family val="1"/>
      <charset val="204"/>
    </font>
    <font>
      <i/>
      <sz val="9"/>
      <name val="Times New Roman"/>
      <family val="1"/>
    </font>
    <font>
      <b/>
      <vertAlign val="superscript"/>
      <sz val="9"/>
      <name val="Times New Roman"/>
      <family val="1"/>
    </font>
    <font>
      <vertAlign val="subscript"/>
      <sz val="9"/>
      <name val="Times New Roman"/>
      <family val="1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Protection="0">
      <alignment horizontal="left" vertical="center"/>
    </xf>
    <xf numFmtId="4" fontId="7" fillId="0" borderId="0"/>
    <xf numFmtId="4" fontId="10" fillId="4" borderId="0" applyNumberFormat="0" applyFont="0" applyBorder="0" applyAlignment="0" applyProtection="0"/>
    <xf numFmtId="0" fontId="10" fillId="0" borderId="0" applyNumberFormat="0" applyFont="0" applyFill="0" applyBorder="0" applyProtection="0">
      <alignment horizontal="left" vertical="center" indent="2"/>
    </xf>
    <xf numFmtId="4" fontId="7" fillId="0" borderId="13">
      <alignment horizontal="right" vertical="center"/>
    </xf>
    <xf numFmtId="0" fontId="7" fillId="0" borderId="20">
      <alignment horizontal="left" vertical="center" wrapText="1" indent="2"/>
    </xf>
    <xf numFmtId="4" fontId="7" fillId="0" borderId="12">
      <alignment horizontal="right" vertical="center"/>
    </xf>
    <xf numFmtId="0" fontId="7" fillId="4" borderId="13"/>
    <xf numFmtId="0" fontId="10" fillId="0" borderId="0" applyNumberFormat="0" applyFont="0" applyFill="0" applyBorder="0" applyProtection="0">
      <alignment horizontal="left" vertical="center" indent="5"/>
    </xf>
  </cellStyleXfs>
  <cellXfs count="86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left" indent="2"/>
    </xf>
    <xf numFmtId="0" fontId="1" fillId="2" borderId="1" xfId="0" applyFont="1" applyFill="1" applyBorder="1" applyAlignment="1">
      <alignment horizontal="left" indent="2"/>
    </xf>
    <xf numFmtId="0" fontId="0" fillId="2" borderId="0" xfId="0" applyFill="1" applyBorder="1" applyAlignment="1">
      <alignment horizontal="left" indent="2"/>
    </xf>
    <xf numFmtId="0" fontId="4" fillId="2" borderId="0" xfId="0" applyFont="1" applyFill="1" applyBorder="1" applyAlignment="1">
      <alignment horizontal="left"/>
    </xf>
    <xf numFmtId="164" fontId="0" fillId="0" borderId="0" xfId="0" applyNumberFormat="1"/>
    <xf numFmtId="165" fontId="0" fillId="0" borderId="0" xfId="0" applyNumberFormat="1"/>
    <xf numFmtId="166" fontId="1" fillId="2" borderId="0" xfId="1" applyNumberFormat="1" applyFont="1" applyFill="1" applyBorder="1"/>
    <xf numFmtId="166" fontId="3" fillId="2" borderId="0" xfId="1" applyNumberFormat="1" applyFont="1" applyFill="1" applyBorder="1"/>
    <xf numFmtId="166" fontId="1" fillId="2" borderId="1" xfId="1" applyNumberFormat="1" applyFont="1" applyFill="1" applyBorder="1"/>
    <xf numFmtId="0" fontId="0" fillId="0" borderId="0" xfId="0" applyAlignment="1"/>
    <xf numFmtId="0" fontId="2" fillId="0" borderId="0" xfId="0" applyFont="1"/>
    <xf numFmtId="0" fontId="6" fillId="3" borderId="2" xfId="2" applyFont="1" applyFill="1" applyBorder="1" applyAlignment="1" applyProtection="1">
      <alignment horizontal="left" vertical="center"/>
    </xf>
    <xf numFmtId="0" fontId="6" fillId="3" borderId="3" xfId="2" applyFont="1" applyFill="1" applyBorder="1" applyAlignment="1" applyProtection="1">
      <alignment horizontal="left" vertical="center"/>
    </xf>
    <xf numFmtId="0" fontId="6" fillId="3" borderId="4" xfId="2" applyFont="1" applyFill="1" applyBorder="1" applyAlignment="1" applyProtection="1">
      <alignment horizontal="left" vertical="center"/>
    </xf>
    <xf numFmtId="0" fontId="6" fillId="3" borderId="5" xfId="2" applyFont="1" applyFill="1" applyBorder="1" applyAlignment="1" applyProtection="1">
      <alignment horizontal="left" vertical="center"/>
    </xf>
    <xf numFmtId="2" fontId="8" fillId="3" borderId="2" xfId="3" applyNumberFormat="1" applyFont="1" applyFill="1" applyBorder="1" applyAlignment="1">
      <alignment horizontal="left" vertical="center"/>
    </xf>
    <xf numFmtId="2" fontId="8" fillId="3" borderId="6" xfId="3" quotePrefix="1" applyNumberFormat="1" applyFont="1" applyFill="1" applyBorder="1" applyAlignment="1" applyProtection="1">
      <alignment horizontal="center" vertical="center"/>
      <protection locked="0"/>
    </xf>
    <xf numFmtId="2" fontId="8" fillId="3" borderId="6" xfId="3" applyNumberFormat="1" applyFont="1" applyFill="1" applyBorder="1" applyAlignment="1" applyProtection="1">
      <alignment horizontal="center" vertical="center"/>
      <protection locked="0"/>
    </xf>
    <xf numFmtId="2" fontId="8" fillId="3" borderId="7" xfId="3" applyNumberFormat="1" applyFont="1" applyFill="1" applyBorder="1" applyAlignment="1" applyProtection="1">
      <alignment horizontal="center" vertical="center"/>
      <protection locked="0"/>
    </xf>
    <xf numFmtId="2" fontId="8" fillId="3" borderId="3" xfId="3" applyNumberFormat="1" applyFont="1" applyFill="1" applyBorder="1" applyAlignment="1">
      <alignment horizontal="left" vertical="center"/>
    </xf>
    <xf numFmtId="2" fontId="8" fillId="3" borderId="11" xfId="3" applyNumberFormat="1" applyFont="1" applyFill="1" applyBorder="1" applyAlignment="1">
      <alignment vertical="center"/>
    </xf>
    <xf numFmtId="2" fontId="8" fillId="4" borderId="12" xfId="4" applyNumberFormat="1" applyFont="1" applyBorder="1" applyAlignment="1">
      <alignment horizontal="right" vertical="center"/>
    </xf>
    <xf numFmtId="2" fontId="8" fillId="4" borderId="13" xfId="4" applyNumberFormat="1" applyFont="1" applyBorder="1" applyAlignment="1">
      <alignment horizontal="right" vertical="center"/>
    </xf>
    <xf numFmtId="0" fontId="7" fillId="3" borderId="5" xfId="5" applyFont="1" applyFill="1" applyBorder="1" applyAlignment="1">
      <alignment horizontal="left" vertical="center" indent="2"/>
    </xf>
    <xf numFmtId="2" fontId="11" fillId="4" borderId="12" xfId="4" applyNumberFormat="1" applyFont="1" applyBorder="1" applyAlignment="1">
      <alignment horizontal="right" vertical="center"/>
    </xf>
    <xf numFmtId="4" fontId="7" fillId="0" borderId="12" xfId="3" applyFont="1" applyFill="1" applyBorder="1" applyAlignment="1" applyProtection="1">
      <alignment horizontal="right" vertical="center"/>
    </xf>
    <xf numFmtId="0" fontId="7" fillId="0" borderId="13" xfId="6" applyNumberFormat="1" applyFont="1" applyFill="1" applyBorder="1" applyAlignment="1" applyProtection="1">
      <alignment horizontal="right" vertical="center"/>
    </xf>
    <xf numFmtId="0" fontId="12" fillId="3" borderId="5" xfId="5" applyFont="1" applyFill="1" applyBorder="1" applyAlignment="1">
      <alignment horizontal="left" vertical="center" indent="2"/>
    </xf>
    <xf numFmtId="0" fontId="7" fillId="4" borderId="12" xfId="4" applyNumberFormat="1" applyFont="1" applyBorder="1" applyAlignment="1">
      <alignment horizontal="right" vertical="center"/>
    </xf>
    <xf numFmtId="4" fontId="7" fillId="3" borderId="14" xfId="3" applyFont="1" applyFill="1" applyBorder="1" applyAlignment="1">
      <alignment horizontal="right" vertical="center"/>
    </xf>
    <xf numFmtId="4" fontId="7" fillId="3" borderId="15" xfId="3" applyFont="1" applyFill="1" applyBorder="1" applyAlignment="1">
      <alignment horizontal="right" vertical="center"/>
    </xf>
    <xf numFmtId="2" fontId="6" fillId="3" borderId="16" xfId="3" applyNumberFormat="1" applyFont="1" applyFill="1" applyBorder="1" applyAlignment="1">
      <alignment vertical="center"/>
    </xf>
    <xf numFmtId="4" fontId="7" fillId="3" borderId="6" xfId="3" applyFont="1" applyFill="1" applyBorder="1" applyAlignment="1">
      <alignment horizontal="right" vertical="center"/>
    </xf>
    <xf numFmtId="2" fontId="8" fillId="4" borderId="17" xfId="4" applyNumberFormat="1" applyFont="1" applyBorder="1" applyAlignment="1">
      <alignment horizontal="right" vertical="center"/>
    </xf>
    <xf numFmtId="2" fontId="8" fillId="3" borderId="18" xfId="3" applyNumberFormat="1" applyFont="1" applyFill="1" applyBorder="1" applyAlignment="1">
      <alignment horizontal="right" vertical="center"/>
    </xf>
    <xf numFmtId="4" fontId="7" fillId="3" borderId="19" xfId="3" applyFont="1" applyFill="1" applyBorder="1" applyAlignment="1">
      <alignment horizontal="right" vertical="center"/>
    </xf>
    <xf numFmtId="4" fontId="7" fillId="3" borderId="12" xfId="3" applyFont="1" applyFill="1" applyBorder="1" applyAlignment="1">
      <alignment horizontal="right" vertical="center"/>
    </xf>
    <xf numFmtId="4" fontId="7" fillId="3" borderId="13" xfId="3" applyFont="1" applyFill="1" applyBorder="1" applyAlignment="1">
      <alignment horizontal="right" vertical="center"/>
    </xf>
    <xf numFmtId="0" fontId="7" fillId="0" borderId="20" xfId="7" applyNumberFormat="1" applyFont="1" applyFill="1" applyBorder="1" applyAlignment="1" applyProtection="1">
      <alignment horizontal="left" vertical="center" wrapText="1" indent="2"/>
    </xf>
    <xf numFmtId="0" fontId="7" fillId="0" borderId="12" xfId="8" applyNumberFormat="1" applyFont="1" applyFill="1" applyBorder="1" applyAlignment="1" applyProtection="1">
      <alignment horizontal="right" vertical="center"/>
    </xf>
    <xf numFmtId="2" fontId="11" fillId="4" borderId="19" xfId="4" applyNumberFormat="1" applyFont="1" applyBorder="1" applyAlignment="1">
      <alignment horizontal="right" vertical="center"/>
    </xf>
    <xf numFmtId="2" fontId="6" fillId="3" borderId="16" xfId="3" applyNumberFormat="1" applyFont="1" applyFill="1" applyBorder="1" applyAlignment="1">
      <alignment horizontal="left" vertical="center"/>
    </xf>
    <xf numFmtId="2" fontId="8" fillId="4" borderId="6" xfId="4" applyNumberFormat="1" applyFont="1" applyBorder="1" applyAlignment="1">
      <alignment horizontal="right" vertical="center"/>
    </xf>
    <xf numFmtId="4" fontId="7" fillId="3" borderId="7" xfId="3" applyFont="1" applyFill="1" applyBorder="1" applyAlignment="1">
      <alignment horizontal="right" vertical="center"/>
    </xf>
    <xf numFmtId="4" fontId="8" fillId="3" borderId="6" xfId="3" quotePrefix="1" applyFont="1" applyFill="1" applyBorder="1" applyAlignment="1" applyProtection="1">
      <alignment horizontal="center" vertical="center"/>
    </xf>
    <xf numFmtId="4" fontId="8" fillId="3" borderId="6" xfId="3" applyFont="1" applyFill="1" applyBorder="1" applyAlignment="1" applyProtection="1">
      <alignment horizontal="center" vertical="center"/>
    </xf>
    <xf numFmtId="4" fontId="8" fillId="3" borderId="7" xfId="3" applyFont="1" applyFill="1" applyBorder="1" applyAlignment="1" applyProtection="1">
      <alignment horizontal="center" vertical="center"/>
    </xf>
    <xf numFmtId="4" fontId="6" fillId="3" borderId="0" xfId="3" applyFont="1" applyFill="1" applyBorder="1" applyAlignment="1">
      <alignment horizontal="right" vertical="center"/>
    </xf>
    <xf numFmtId="4" fontId="7" fillId="3" borderId="21" xfId="3" applyFont="1" applyFill="1" applyBorder="1" applyAlignment="1">
      <alignment horizontal="right" vertical="center"/>
    </xf>
    <xf numFmtId="4" fontId="7" fillId="3" borderId="22" xfId="3" applyFont="1" applyFill="1" applyBorder="1" applyAlignment="1">
      <alignment horizontal="right" vertical="center"/>
    </xf>
    <xf numFmtId="2" fontId="8" fillId="4" borderId="19" xfId="4" applyNumberFormat="1" applyFont="1" applyBorder="1" applyAlignment="1">
      <alignment horizontal="right" vertical="center"/>
    </xf>
    <xf numFmtId="0" fontId="7" fillId="4" borderId="13" xfId="9" applyNumberFormat="1" applyFont="1" applyFill="1" applyBorder="1" applyAlignment="1" applyProtection="1"/>
    <xf numFmtId="4" fontId="8" fillId="3" borderId="8" xfId="3" applyFont="1" applyFill="1" applyBorder="1" applyAlignment="1" applyProtection="1">
      <alignment horizontal="center" vertical="center"/>
    </xf>
    <xf numFmtId="4" fontId="8" fillId="3" borderId="9" xfId="3" applyFont="1" applyFill="1" applyBorder="1" applyAlignment="1" applyProtection="1">
      <alignment horizontal="center" vertical="center"/>
    </xf>
    <xf numFmtId="4" fontId="8" fillId="3" borderId="10" xfId="3" applyFont="1" applyFill="1" applyBorder="1" applyAlignment="1" applyProtection="1">
      <alignment horizontal="center" vertical="center"/>
    </xf>
    <xf numFmtId="4" fontId="8" fillId="3" borderId="2" xfId="3" applyFont="1" applyFill="1" applyBorder="1" applyAlignment="1" applyProtection="1">
      <alignment horizontal="left" vertical="center"/>
    </xf>
    <xf numFmtId="4" fontId="8" fillId="3" borderId="23" xfId="3" quotePrefix="1" applyFont="1" applyFill="1" applyBorder="1" applyAlignment="1" applyProtection="1">
      <alignment horizontal="center" vertical="center"/>
    </xf>
    <xf numFmtId="4" fontId="8" fillId="3" borderId="24" xfId="3" applyFont="1" applyFill="1" applyBorder="1" applyAlignment="1" applyProtection="1">
      <alignment horizontal="left" vertical="center"/>
    </xf>
    <xf numFmtId="4" fontId="8" fillId="3" borderId="19" xfId="3" applyFont="1" applyFill="1" applyBorder="1" applyAlignment="1" applyProtection="1">
      <alignment horizontal="center" vertical="center"/>
    </xf>
    <xf numFmtId="4" fontId="8" fillId="3" borderId="25" xfId="3" applyFont="1" applyFill="1" applyBorder="1" applyAlignment="1" applyProtection="1">
      <alignment horizontal="center" vertical="center"/>
    </xf>
    <xf numFmtId="4" fontId="8" fillId="3" borderId="29" xfId="3" applyFont="1" applyFill="1" applyBorder="1" applyAlignment="1" applyProtection="1">
      <alignment vertical="center"/>
    </xf>
    <xf numFmtId="4" fontId="7" fillId="3" borderId="30" xfId="3" applyFont="1" applyFill="1" applyBorder="1" applyAlignment="1">
      <alignment horizontal="right" vertical="center"/>
    </xf>
    <xf numFmtId="4" fontId="8" fillId="3" borderId="31" xfId="3" applyFont="1" applyFill="1" applyBorder="1" applyAlignment="1" applyProtection="1">
      <alignment vertical="center"/>
    </xf>
    <xf numFmtId="0" fontId="11" fillId="3" borderId="20" xfId="5" applyFont="1" applyFill="1" applyBorder="1" applyAlignment="1">
      <alignment horizontal="left" vertical="center" indent="2"/>
    </xf>
    <xf numFmtId="4" fontId="11" fillId="4" borderId="19" xfId="4" applyNumberFormat="1" applyFont="1" applyBorder="1" applyAlignment="1">
      <alignment horizontal="right" vertical="center"/>
    </xf>
    <xf numFmtId="4" fontId="11" fillId="4" borderId="12" xfId="4" applyNumberFormat="1" applyFont="1" applyBorder="1" applyAlignment="1">
      <alignment horizontal="right" vertical="center"/>
    </xf>
    <xf numFmtId="0" fontId="7" fillId="3" borderId="32" xfId="10" applyFont="1" applyFill="1" applyBorder="1">
      <alignment horizontal="left" vertical="center" indent="5"/>
    </xf>
    <xf numFmtId="0" fontId="11" fillId="4" borderId="19" xfId="4" applyNumberFormat="1" applyFont="1" applyBorder="1" applyAlignment="1">
      <alignment horizontal="right" vertical="center"/>
    </xf>
    <xf numFmtId="4" fontId="8" fillId="3" borderId="16" xfId="3" applyFont="1" applyFill="1" applyBorder="1" applyAlignment="1" applyProtection="1">
      <alignment vertical="center"/>
    </xf>
    <xf numFmtId="4" fontId="7" fillId="3" borderId="6" xfId="3" applyNumberFormat="1" applyFont="1" applyFill="1" applyBorder="1" applyAlignment="1">
      <alignment horizontal="right" vertical="center"/>
    </xf>
    <xf numFmtId="0" fontId="11" fillId="3" borderId="32" xfId="5" applyFont="1" applyFill="1" applyBorder="1" applyAlignment="1">
      <alignment horizontal="left" vertical="center" indent="2"/>
    </xf>
    <xf numFmtId="4" fontId="11" fillId="3" borderId="19" xfId="4" applyNumberFormat="1" applyFont="1" applyFill="1" applyBorder="1" applyAlignment="1">
      <alignment horizontal="right" vertical="center"/>
    </xf>
    <xf numFmtId="4" fontId="11" fillId="3" borderId="12" xfId="4" applyNumberFormat="1" applyFont="1" applyFill="1" applyBorder="1" applyAlignment="1">
      <alignment horizontal="right" vertical="center"/>
    </xf>
    <xf numFmtId="0" fontId="7" fillId="3" borderId="20" xfId="5" applyFont="1" applyFill="1" applyBorder="1" applyAlignment="1">
      <alignment horizontal="left" vertical="center" indent="2"/>
    </xf>
    <xf numFmtId="0" fontId="7" fillId="5" borderId="11" xfId="5" applyFont="1" applyFill="1" applyBorder="1" applyAlignment="1" applyProtection="1">
      <alignment horizontal="left" vertical="center" indent="5"/>
    </xf>
    <xf numFmtId="4" fontId="7" fillId="5" borderId="19" xfId="3" applyFont="1" applyFill="1" applyBorder="1" applyAlignment="1" applyProtection="1">
      <alignment horizontal="right" vertical="center"/>
    </xf>
    <xf numFmtId="4" fontId="11" fillId="4" borderId="33" xfId="4" applyNumberFormat="1" applyFont="1" applyBorder="1" applyAlignment="1">
      <alignment horizontal="right" vertical="center"/>
    </xf>
    <xf numFmtId="4" fontId="7" fillId="4" borderId="0" xfId="4" applyNumberFormat="1" applyFont="1" applyAlignment="1">
      <alignment horizontal="right" vertical="center"/>
    </xf>
    <xf numFmtId="4" fontId="8" fillId="3" borderId="8" xfId="3" applyFont="1" applyFill="1" applyBorder="1" applyAlignment="1" applyProtection="1">
      <alignment horizontal="center" vertical="center"/>
    </xf>
    <xf numFmtId="4" fontId="8" fillId="3" borderId="9" xfId="3" applyFont="1" applyFill="1" applyBorder="1" applyAlignment="1" applyProtection="1">
      <alignment horizontal="center" vertical="center"/>
    </xf>
    <xf numFmtId="4" fontId="8" fillId="3" borderId="10" xfId="3" applyFont="1" applyFill="1" applyBorder="1" applyAlignment="1" applyProtection="1">
      <alignment horizontal="center" vertical="center"/>
    </xf>
    <xf numFmtId="4" fontId="8" fillId="3" borderId="26" xfId="3" applyFont="1" applyFill="1" applyBorder="1" applyAlignment="1" applyProtection="1">
      <alignment horizontal="center" vertical="center"/>
    </xf>
    <xf numFmtId="4" fontId="8" fillId="3" borderId="27" xfId="3" applyFont="1" applyFill="1" applyBorder="1" applyAlignment="1" applyProtection="1">
      <alignment horizontal="center" vertical="center"/>
    </xf>
    <xf numFmtId="4" fontId="8" fillId="3" borderId="28" xfId="3" applyFont="1" applyFill="1" applyBorder="1" applyAlignment="1" applyProtection="1">
      <alignment horizontal="center" vertical="center"/>
    </xf>
  </cellXfs>
  <cellStyles count="11">
    <cellStyle name="2x indented GHG Textfiels" xfId="5"/>
    <cellStyle name="5x indented GHG Textfiels" xfId="10"/>
    <cellStyle name="Comma" xfId="1" builtinId="3"/>
    <cellStyle name="CustomizationCells" xfId="7"/>
    <cellStyle name="InputCells12 2" xfId="8"/>
    <cellStyle name="InputCells12_RBorder 2" xfId="6"/>
    <cellStyle name="Normal" xfId="0" builtinId="0"/>
    <cellStyle name="Normal GHG Textfiels Bold" xfId="2"/>
    <cellStyle name="Normal GHG-Shade 2" xfId="4"/>
    <cellStyle name="Shade_R_border" xfId="9"/>
    <cellStyle name="Обычный_CRF2002 (1)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1"/>
  <sheetViews>
    <sheetView topLeftCell="A25" workbookViewId="0">
      <selection activeCell="A109" sqref="A109"/>
    </sheetView>
  </sheetViews>
  <sheetFormatPr defaultRowHeight="15"/>
  <cols>
    <col min="1" max="1" width="48.7109375" customWidth="1"/>
    <col min="2" max="2" width="13.42578125" customWidth="1"/>
    <col min="7" max="7" width="16.28515625" customWidth="1"/>
    <col min="8" max="8" width="13.140625" customWidth="1"/>
  </cols>
  <sheetData>
    <row r="1" spans="1:2">
      <c r="A1" t="s">
        <v>0</v>
      </c>
    </row>
    <row r="3" spans="1:2" ht="18">
      <c r="A3" s="5" t="s">
        <v>25</v>
      </c>
      <c r="B3">
        <v>2007</v>
      </c>
    </row>
    <row r="4" spans="1:2">
      <c r="A4" s="1" t="s">
        <v>1</v>
      </c>
    </row>
    <row r="5" spans="1:2">
      <c r="A5" s="4" t="s">
        <v>2</v>
      </c>
      <c r="B5" s="8">
        <v>66.111505126965525</v>
      </c>
    </row>
    <row r="6" spans="1:2">
      <c r="A6" s="2" t="s">
        <v>3</v>
      </c>
      <c r="B6" s="8">
        <v>65.689831278248576</v>
      </c>
    </row>
    <row r="7" spans="1:2">
      <c r="A7" s="2" t="s">
        <v>4</v>
      </c>
      <c r="B7" s="8">
        <v>68.694730102863645</v>
      </c>
    </row>
    <row r="8" spans="1:2">
      <c r="A8" s="2" t="s">
        <v>5</v>
      </c>
      <c r="B8" s="8">
        <v>72.12570720555</v>
      </c>
    </row>
    <row r="9" spans="1:2">
      <c r="A9" s="2" t="s">
        <v>6</v>
      </c>
      <c r="B9" s="8">
        <v>72.899272317897669</v>
      </c>
    </row>
    <row r="10" spans="1:2">
      <c r="A10" s="2" t="s">
        <v>7</v>
      </c>
      <c r="B10" s="8">
        <v>73.239062533186157</v>
      </c>
    </row>
    <row r="11" spans="1:2">
      <c r="A11" s="2" t="s">
        <v>8</v>
      </c>
      <c r="B11" s="8">
        <v>67.720745292751346</v>
      </c>
    </row>
    <row r="12" spans="1:2">
      <c r="A12" s="2" t="s">
        <v>9</v>
      </c>
      <c r="B12" s="8">
        <v>65.232558139534888</v>
      </c>
    </row>
    <row r="13" spans="1:2">
      <c r="A13" s="2" t="s">
        <v>10</v>
      </c>
      <c r="B13" s="8">
        <v>59.822399999999995</v>
      </c>
    </row>
    <row r="14" spans="1:2">
      <c r="A14" s="2" t="s">
        <v>11</v>
      </c>
      <c r="B14" s="8">
        <v>76.086088786776287</v>
      </c>
    </row>
    <row r="15" spans="1:2">
      <c r="A15" s="2" t="s">
        <v>12</v>
      </c>
      <c r="B15" s="8">
        <v>62.872350002852883</v>
      </c>
    </row>
    <row r="16" spans="1:2">
      <c r="A16" s="2" t="s">
        <v>13</v>
      </c>
      <c r="B16" s="8">
        <v>63.558</v>
      </c>
    </row>
    <row r="17" spans="1:2">
      <c r="A17" s="2" t="s">
        <v>14</v>
      </c>
      <c r="B17" s="8">
        <v>61.775999999999996</v>
      </c>
    </row>
    <row r="18" spans="1:2">
      <c r="A18" s="1" t="s">
        <v>15</v>
      </c>
      <c r="B18" s="8"/>
    </row>
    <row r="19" spans="1:2">
      <c r="A19" s="2" t="s">
        <v>16</v>
      </c>
      <c r="B19" s="8">
        <v>53.214069589308892</v>
      </c>
    </row>
    <row r="20" spans="1:2">
      <c r="A20" s="1" t="s">
        <v>17</v>
      </c>
      <c r="B20" s="9"/>
    </row>
    <row r="21" spans="1:2">
      <c r="A21" s="2" t="s">
        <v>18</v>
      </c>
      <c r="B21" s="8">
        <f t="shared" ref="B21" si="0">87.02</f>
        <v>87.02</v>
      </c>
    </row>
    <row r="22" spans="1:2">
      <c r="A22" s="2" t="s">
        <v>19</v>
      </c>
      <c r="B22" s="8">
        <f t="shared" ref="B22" si="1">89.38</f>
        <v>89.38</v>
      </c>
    </row>
    <row r="23" spans="1:2">
      <c r="A23" s="2" t="s">
        <v>20</v>
      </c>
      <c r="B23" s="8">
        <f t="shared" ref="B23" si="2">93.3</f>
        <v>93.3</v>
      </c>
    </row>
    <row r="24" spans="1:2">
      <c r="A24" s="1" t="s">
        <v>21</v>
      </c>
      <c r="B24" s="9"/>
    </row>
    <row r="25" spans="1:2">
      <c r="A25" s="2" t="s">
        <v>22</v>
      </c>
      <c r="B25" s="8">
        <f t="shared" ref="B25" si="3">104.15</f>
        <v>104.15</v>
      </c>
    </row>
    <row r="26" spans="1:2">
      <c r="A26" s="3" t="s">
        <v>23</v>
      </c>
      <c r="B26" s="10">
        <f t="shared" ref="B26" si="4">100.98</f>
        <v>100.98</v>
      </c>
    </row>
    <row r="29" spans="1:2">
      <c r="A29" t="s">
        <v>33</v>
      </c>
    </row>
    <row r="31" spans="1:2">
      <c r="A31" t="s">
        <v>37</v>
      </c>
    </row>
    <row r="32" spans="1:2">
      <c r="A32" t="s">
        <v>35</v>
      </c>
      <c r="B32" s="6">
        <v>8.3767961399999997</v>
      </c>
    </row>
    <row r="33" spans="1:6">
      <c r="A33" t="s">
        <v>34</v>
      </c>
      <c r="B33" s="6">
        <v>14.630511340000005</v>
      </c>
    </row>
    <row r="34" spans="1:6">
      <c r="A34" t="s">
        <v>36</v>
      </c>
      <c r="B34" s="6">
        <v>13.753327756533203</v>
      </c>
    </row>
    <row r="35" spans="1:6">
      <c r="A35" t="s">
        <v>10</v>
      </c>
      <c r="B35" s="6">
        <v>9.5629681463584362</v>
      </c>
    </row>
    <row r="36" spans="1:6">
      <c r="A36" t="s">
        <v>41</v>
      </c>
      <c r="B36" s="6">
        <f>SUM(Fuel_Oil_Input,Aviation_Fuel_Input,Other_Petroleum_Products_Input,LPG_Input_EDF)</f>
        <v>46.32360338289164</v>
      </c>
    </row>
    <row r="39" spans="1:6">
      <c r="A39" t="s">
        <v>77</v>
      </c>
    </row>
    <row r="40" spans="1:6" ht="15.75" thickBot="1"/>
    <row r="41" spans="1:6">
      <c r="A41" s="13" t="s">
        <v>46</v>
      </c>
      <c r="B41" s="46" t="s">
        <v>50</v>
      </c>
      <c r="C41" s="46" t="s">
        <v>51</v>
      </c>
      <c r="D41" s="46" t="s">
        <v>52</v>
      </c>
      <c r="E41" s="47" t="s">
        <v>53</v>
      </c>
      <c r="F41" s="48" t="s">
        <v>54</v>
      </c>
    </row>
    <row r="42" spans="1:6" ht="15.75" thickBot="1">
      <c r="A42" s="14" t="s">
        <v>47</v>
      </c>
      <c r="B42" s="80" t="s">
        <v>55</v>
      </c>
      <c r="C42" s="81"/>
      <c r="D42" s="81"/>
      <c r="E42" s="81"/>
      <c r="F42" s="82"/>
    </row>
    <row r="43" spans="1:6" ht="16.5" thickTop="1" thickBot="1">
      <c r="A43" s="15" t="s">
        <v>48</v>
      </c>
      <c r="B43" s="49">
        <v>1141.5675445763904</v>
      </c>
      <c r="C43" s="50">
        <v>37.388541009869911</v>
      </c>
      <c r="D43" s="50">
        <v>0.5209989264008823</v>
      </c>
      <c r="E43" s="50">
        <v>14.250779337761251</v>
      </c>
      <c r="F43" s="51" t="s">
        <v>71</v>
      </c>
    </row>
    <row r="44" spans="1:6">
      <c r="A44" s="16" t="s">
        <v>49</v>
      </c>
      <c r="B44" s="34">
        <v>1106.1824431330269</v>
      </c>
      <c r="C44" s="52"/>
      <c r="D44" s="52"/>
      <c r="E44" s="52"/>
      <c r="F44" s="53"/>
    </row>
    <row r="46" spans="1:6">
      <c r="A46" t="s">
        <v>72</v>
      </c>
      <c r="B46" s="6">
        <v>1106.1824431330269</v>
      </c>
      <c r="C46" t="s">
        <v>75</v>
      </c>
    </row>
    <row r="47" spans="1:6" ht="15.75" thickBot="1"/>
    <row r="48" spans="1:6">
      <c r="A48" s="17" t="s">
        <v>46</v>
      </c>
      <c r="B48" s="18" t="s">
        <v>50</v>
      </c>
      <c r="C48" s="18" t="s">
        <v>51</v>
      </c>
      <c r="D48" s="18" t="s">
        <v>52</v>
      </c>
      <c r="E48" s="19" t="s">
        <v>53</v>
      </c>
      <c r="F48" s="20" t="s">
        <v>54</v>
      </c>
    </row>
    <row r="49" spans="1:6" ht="15.75" thickBot="1">
      <c r="A49" s="21" t="s">
        <v>47</v>
      </c>
      <c r="B49" s="54" t="s">
        <v>55</v>
      </c>
      <c r="C49" s="55"/>
      <c r="D49" s="55"/>
      <c r="E49" s="55"/>
      <c r="F49" s="56"/>
    </row>
    <row r="50" spans="1:6" ht="15.75" thickTop="1">
      <c r="A50" s="22" t="s">
        <v>56</v>
      </c>
      <c r="B50" s="23"/>
      <c r="C50" s="23"/>
      <c r="D50" s="23"/>
      <c r="E50" s="23"/>
      <c r="F50" s="24"/>
    </row>
    <row r="51" spans="1:6">
      <c r="A51" s="25" t="s">
        <v>57</v>
      </c>
      <c r="B51" s="26"/>
      <c r="C51" s="27">
        <v>5.2173127327980899E-2</v>
      </c>
      <c r="D51" s="26"/>
      <c r="E51" s="26"/>
      <c r="F51" s="28" t="s">
        <v>58</v>
      </c>
    </row>
    <row r="52" spans="1:6">
      <c r="A52" s="25" t="s">
        <v>59</v>
      </c>
      <c r="B52" s="26"/>
      <c r="C52" s="27" t="s">
        <v>60</v>
      </c>
      <c r="D52" s="26"/>
      <c r="E52" s="26"/>
      <c r="F52" s="28" t="s">
        <v>60</v>
      </c>
    </row>
    <row r="53" spans="1:6">
      <c r="A53" s="25" t="s">
        <v>61</v>
      </c>
      <c r="B53" s="26"/>
      <c r="C53" s="27">
        <v>3.1345132342857102E-2</v>
      </c>
      <c r="D53" s="26"/>
      <c r="E53" s="26"/>
      <c r="F53" s="28" t="s">
        <v>58</v>
      </c>
    </row>
    <row r="54" spans="1:6" ht="15.75" thickBot="1">
      <c r="A54" s="29" t="s">
        <v>62</v>
      </c>
      <c r="B54" s="30"/>
      <c r="C54" s="31">
        <v>0.10358042585</v>
      </c>
      <c r="D54" s="26"/>
      <c r="E54" s="26"/>
      <c r="F54" s="32" t="s">
        <v>58</v>
      </c>
    </row>
    <row r="55" spans="1:6">
      <c r="A55" s="33" t="s">
        <v>63</v>
      </c>
      <c r="B55" s="34" t="s">
        <v>60</v>
      </c>
      <c r="C55" s="35"/>
      <c r="D55" s="35"/>
      <c r="E55" s="35"/>
      <c r="F55" s="36" t="s">
        <v>60</v>
      </c>
    </row>
    <row r="56" spans="1:6">
      <c r="A56" s="25" t="s">
        <v>64</v>
      </c>
      <c r="B56" s="37" t="s">
        <v>60</v>
      </c>
      <c r="C56" s="26"/>
      <c r="D56" s="26"/>
      <c r="E56" s="26"/>
      <c r="F56" s="28" t="s">
        <v>60</v>
      </c>
    </row>
    <row r="57" spans="1:6">
      <c r="A57" s="25" t="s">
        <v>65</v>
      </c>
      <c r="B57" s="38" t="s">
        <v>60</v>
      </c>
      <c r="C57" s="26"/>
      <c r="D57" s="26"/>
      <c r="E57" s="26"/>
      <c r="F57" s="28" t="s">
        <v>60</v>
      </c>
    </row>
    <row r="58" spans="1:6">
      <c r="A58" s="25" t="s">
        <v>66</v>
      </c>
      <c r="B58" s="38" t="s">
        <v>60</v>
      </c>
      <c r="C58" s="26"/>
      <c r="D58" s="26"/>
      <c r="E58" s="26"/>
      <c r="F58" s="28" t="s">
        <v>60</v>
      </c>
    </row>
    <row r="59" spans="1:6">
      <c r="A59" s="25" t="s">
        <v>67</v>
      </c>
      <c r="B59" s="38" t="s">
        <v>60</v>
      </c>
      <c r="C59" s="26"/>
      <c r="D59" s="26"/>
      <c r="E59" s="26"/>
      <c r="F59" s="39" t="s">
        <v>60</v>
      </c>
    </row>
    <row r="60" spans="1:6" ht="15.75" thickBot="1">
      <c r="A60" s="40" t="s">
        <v>68</v>
      </c>
      <c r="B60" s="41" t="s">
        <v>60</v>
      </c>
      <c r="C60" s="42"/>
      <c r="D60" s="42"/>
      <c r="E60" s="42"/>
      <c r="F60" s="28" t="s">
        <v>60</v>
      </c>
    </row>
    <row r="61" spans="1:6">
      <c r="A61" s="43" t="s">
        <v>69</v>
      </c>
      <c r="B61" s="34" t="s">
        <v>70</v>
      </c>
      <c r="C61" s="34">
        <v>37.187027334290555</v>
      </c>
      <c r="D61" s="44"/>
      <c r="E61" s="44"/>
      <c r="F61" s="45" t="s">
        <v>71</v>
      </c>
    </row>
    <row r="63" spans="1:6">
      <c r="A63" t="s">
        <v>73</v>
      </c>
      <c r="B63" s="6">
        <v>37.187027334290555</v>
      </c>
      <c r="C63" t="s">
        <v>74</v>
      </c>
    </row>
    <row r="66" spans="1:4">
      <c r="A66" t="s">
        <v>76</v>
      </c>
    </row>
    <row r="67" spans="1:4" ht="15.75" thickBot="1"/>
    <row r="68" spans="1:4">
      <c r="A68" s="57" t="s">
        <v>46</v>
      </c>
      <c r="B68" s="58" t="s">
        <v>78</v>
      </c>
      <c r="C68" s="58" t="s">
        <v>50</v>
      </c>
      <c r="D68" s="58" t="s">
        <v>51</v>
      </c>
    </row>
    <row r="69" spans="1:4">
      <c r="A69" s="59" t="s">
        <v>47</v>
      </c>
      <c r="B69" s="60"/>
      <c r="C69" s="60"/>
      <c r="D69" s="60"/>
    </row>
    <row r="70" spans="1:4" ht="15.75" thickBot="1">
      <c r="A70" s="61"/>
      <c r="B70" s="83" t="s">
        <v>55</v>
      </c>
      <c r="C70" s="84"/>
      <c r="D70" s="85"/>
    </row>
    <row r="71" spans="1:4" ht="16.5" thickTop="1" thickBot="1">
      <c r="A71" s="62" t="s">
        <v>79</v>
      </c>
      <c r="B71" s="63">
        <v>3661.490828281514</v>
      </c>
      <c r="C71" s="50" t="s">
        <v>80</v>
      </c>
      <c r="D71" s="50" t="s">
        <v>71</v>
      </c>
    </row>
    <row r="72" spans="1:4">
      <c r="A72" s="64" t="s">
        <v>81</v>
      </c>
      <c r="B72" s="34">
        <v>857.28938069594619</v>
      </c>
      <c r="C72" s="34" t="s">
        <v>58</v>
      </c>
      <c r="D72" s="34" t="s">
        <v>58</v>
      </c>
    </row>
    <row r="73" spans="1:4">
      <c r="A73" s="65" t="s">
        <v>82</v>
      </c>
      <c r="B73" s="37">
        <v>682.39193650000004</v>
      </c>
      <c r="C73" s="66"/>
      <c r="D73" s="66"/>
    </row>
    <row r="74" spans="1:4">
      <c r="A74" s="65" t="s">
        <v>83</v>
      </c>
      <c r="B74" s="38">
        <v>126.681704</v>
      </c>
      <c r="C74" s="67"/>
      <c r="D74" s="67"/>
    </row>
    <row r="75" spans="1:4">
      <c r="A75" s="65" t="s">
        <v>84</v>
      </c>
      <c r="B75" s="38">
        <v>48.215740195946204</v>
      </c>
      <c r="C75" s="67"/>
      <c r="D75" s="67"/>
    </row>
    <row r="76" spans="1:4">
      <c r="A76" s="65" t="s">
        <v>85</v>
      </c>
      <c r="B76" s="38" t="s">
        <v>86</v>
      </c>
      <c r="C76" s="67"/>
      <c r="D76" s="67"/>
    </row>
    <row r="77" spans="1:4">
      <c r="A77" s="65" t="s">
        <v>87</v>
      </c>
      <c r="B77" s="38" t="s">
        <v>58</v>
      </c>
      <c r="C77" s="67"/>
      <c r="D77" s="67"/>
    </row>
    <row r="78" spans="1:4">
      <c r="A78" s="65" t="s">
        <v>88</v>
      </c>
      <c r="B78" s="38" t="s">
        <v>58</v>
      </c>
      <c r="C78" s="67"/>
      <c r="D78" s="67"/>
    </row>
    <row r="79" spans="1:4">
      <c r="A79" s="25" t="s">
        <v>89</v>
      </c>
      <c r="B79" s="38" t="s">
        <v>90</v>
      </c>
      <c r="C79" s="38" t="s">
        <v>58</v>
      </c>
      <c r="D79" s="38" t="s">
        <v>58</v>
      </c>
    </row>
    <row r="80" spans="1:4" ht="15.75" thickBot="1">
      <c r="A80" s="68" t="s">
        <v>91</v>
      </c>
      <c r="B80" s="37" t="s">
        <v>90</v>
      </c>
      <c r="C80" s="69" t="s">
        <v>58</v>
      </c>
      <c r="D80" s="69" t="s">
        <v>58</v>
      </c>
    </row>
    <row r="81" spans="1:4">
      <c r="A81" s="70" t="s">
        <v>92</v>
      </c>
      <c r="B81" s="34">
        <v>579.57991069893797</v>
      </c>
      <c r="C81" s="34" t="s">
        <v>93</v>
      </c>
      <c r="D81" s="71" t="s">
        <v>71</v>
      </c>
    </row>
    <row r="82" spans="1:4">
      <c r="A82" s="72" t="s">
        <v>94</v>
      </c>
      <c r="B82" s="37">
        <v>354.681910698938</v>
      </c>
      <c r="C82" s="73" t="s">
        <v>90</v>
      </c>
      <c r="D82" s="73" t="s">
        <v>58</v>
      </c>
    </row>
    <row r="83" spans="1:4">
      <c r="A83" s="65" t="s">
        <v>95</v>
      </c>
      <c r="B83" s="67"/>
      <c r="C83" s="67"/>
      <c r="D83" s="38" t="s">
        <v>60</v>
      </c>
    </row>
    <row r="84" spans="1:4">
      <c r="A84" s="65" t="s">
        <v>96</v>
      </c>
      <c r="B84" s="74" t="s">
        <v>60</v>
      </c>
      <c r="C84" s="67"/>
      <c r="D84" s="38" t="s">
        <v>60</v>
      </c>
    </row>
    <row r="85" spans="1:4">
      <c r="A85" s="65" t="s">
        <v>97</v>
      </c>
      <c r="B85" s="38" t="s">
        <v>60</v>
      </c>
      <c r="C85" s="38" t="s">
        <v>60</v>
      </c>
      <c r="D85" s="67"/>
    </row>
    <row r="86" spans="1:4">
      <c r="A86" s="75" t="s">
        <v>98</v>
      </c>
      <c r="B86" s="38">
        <v>224.898</v>
      </c>
      <c r="C86" s="38" t="s">
        <v>93</v>
      </c>
      <c r="D86" s="38" t="s">
        <v>71</v>
      </c>
    </row>
    <row r="87" spans="1:4">
      <c r="A87" s="68" t="s">
        <v>99</v>
      </c>
      <c r="B87" s="66"/>
      <c r="C87" s="37" t="s">
        <v>60</v>
      </c>
      <c r="D87" s="66"/>
    </row>
    <row r="88" spans="1:4">
      <c r="A88" s="68" t="s">
        <v>100</v>
      </c>
      <c r="B88" s="37" t="s">
        <v>60</v>
      </c>
      <c r="C88" s="37" t="s">
        <v>60</v>
      </c>
      <c r="D88" s="37" t="s">
        <v>60</v>
      </c>
    </row>
    <row r="89" spans="1:4">
      <c r="A89" s="68" t="s">
        <v>101</v>
      </c>
      <c r="B89" s="66"/>
      <c r="C89" s="37" t="s">
        <v>60</v>
      </c>
      <c r="D89" s="66"/>
    </row>
    <row r="90" spans="1:4">
      <c r="A90" s="68" t="s">
        <v>102</v>
      </c>
      <c r="B90" s="66"/>
      <c r="C90" s="37" t="s">
        <v>60</v>
      </c>
      <c r="D90" s="66"/>
    </row>
    <row r="91" spans="1:4">
      <c r="A91" s="68" t="s">
        <v>103</v>
      </c>
      <c r="B91" s="66"/>
      <c r="C91" s="37" t="s">
        <v>90</v>
      </c>
      <c r="D91" s="66"/>
    </row>
    <row r="92" spans="1:4">
      <c r="A92" s="76" t="s">
        <v>104</v>
      </c>
      <c r="B92" s="77">
        <v>224.898</v>
      </c>
      <c r="C92" s="77" t="s">
        <v>58</v>
      </c>
      <c r="D92" s="77" t="s">
        <v>58</v>
      </c>
    </row>
    <row r="93" spans="1:4">
      <c r="A93" s="76" t="s">
        <v>105</v>
      </c>
      <c r="B93" s="77" t="s">
        <v>58</v>
      </c>
      <c r="C93" s="77" t="s">
        <v>58</v>
      </c>
      <c r="D93" s="77" t="s">
        <v>58</v>
      </c>
    </row>
    <row r="94" spans="1:4" ht="15.75" thickBot="1">
      <c r="A94" s="76" t="s">
        <v>106</v>
      </c>
      <c r="B94" s="77" t="s">
        <v>58</v>
      </c>
      <c r="C94" s="77" t="s">
        <v>90</v>
      </c>
      <c r="D94" s="77" t="s">
        <v>58</v>
      </c>
    </row>
    <row r="95" spans="1:4">
      <c r="A95" s="64" t="s">
        <v>107</v>
      </c>
      <c r="B95" s="34">
        <v>2224.6215368866297</v>
      </c>
      <c r="C95" s="34" t="s">
        <v>80</v>
      </c>
      <c r="D95" s="71" t="s">
        <v>58</v>
      </c>
    </row>
    <row r="96" spans="1:4">
      <c r="A96" s="65" t="s">
        <v>108</v>
      </c>
      <c r="B96" s="37">
        <v>1645.6585368866299</v>
      </c>
      <c r="C96" s="37" t="s">
        <v>80</v>
      </c>
      <c r="D96" s="66"/>
    </row>
    <row r="97" spans="1:4">
      <c r="A97" s="65" t="s">
        <v>109</v>
      </c>
      <c r="B97" s="38" t="s">
        <v>60</v>
      </c>
      <c r="C97" s="38" t="s">
        <v>60</v>
      </c>
      <c r="D97" s="67"/>
    </row>
    <row r="98" spans="1:4">
      <c r="A98" s="65" t="s">
        <v>110</v>
      </c>
      <c r="B98" s="38">
        <v>578.96299999999997</v>
      </c>
      <c r="C98" s="38" t="s">
        <v>58</v>
      </c>
      <c r="D98" s="67"/>
    </row>
    <row r="99" spans="1:4">
      <c r="A99" s="25" t="s">
        <v>111</v>
      </c>
      <c r="B99" s="78"/>
      <c r="C99" s="78"/>
      <c r="D99" s="79"/>
    </row>
    <row r="100" spans="1:4">
      <c r="A100" s="75" t="s">
        <v>98</v>
      </c>
      <c r="B100" s="38" t="s">
        <v>58</v>
      </c>
      <c r="C100" s="38" t="s">
        <v>58</v>
      </c>
      <c r="D100" s="38" t="s">
        <v>58</v>
      </c>
    </row>
    <row r="102" spans="1:4">
      <c r="A102" t="s">
        <v>112</v>
      </c>
      <c r="B102" s="6">
        <v>857.28938069594619</v>
      </c>
      <c r="C102" t="s">
        <v>115</v>
      </c>
    </row>
    <row r="103" spans="1:4">
      <c r="A103" t="s">
        <v>113</v>
      </c>
      <c r="B103" s="6">
        <v>579.57991069893797</v>
      </c>
      <c r="C103" t="s">
        <v>115</v>
      </c>
    </row>
    <row r="104" spans="1:4">
      <c r="A104" t="s">
        <v>114</v>
      </c>
      <c r="B104" s="6">
        <v>2224.6215368866297</v>
      </c>
      <c r="C104" t="s">
        <v>115</v>
      </c>
    </row>
    <row r="106" spans="1:4">
      <c r="A106" t="s">
        <v>116</v>
      </c>
    </row>
    <row r="107" spans="1:4">
      <c r="A107" t="s">
        <v>117</v>
      </c>
      <c r="B107">
        <v>21</v>
      </c>
    </row>
    <row r="108" spans="1:4">
      <c r="A108" t="s">
        <v>118</v>
      </c>
      <c r="B108">
        <v>310</v>
      </c>
    </row>
    <row r="110" spans="1:4">
      <c r="A110" t="s">
        <v>126</v>
      </c>
    </row>
    <row r="111" spans="1:4">
      <c r="A111" t="s">
        <v>127</v>
      </c>
    </row>
  </sheetData>
  <mergeCells count="2">
    <mergeCell ref="B42:F42"/>
    <mergeCell ref="B70:D70"/>
  </mergeCells>
  <dataValidations count="1">
    <dataValidation allowBlank="1" showInputMessage="1" showErrorMessage="1" sqref="A48:F61 I35:J35 G34 A41:F44 A46 B63 A68:D100 B102:B104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6"/>
  <sheetViews>
    <sheetView topLeftCell="A16" workbookViewId="0">
      <selection activeCell="A37" sqref="A37"/>
    </sheetView>
  </sheetViews>
  <sheetFormatPr defaultRowHeight="15"/>
  <cols>
    <col min="1" max="1" width="33.7109375" customWidth="1"/>
    <col min="2" max="2" width="15.28515625" customWidth="1"/>
    <col min="3" max="3" width="11.42578125" customWidth="1"/>
    <col min="4" max="4" width="11.7109375" customWidth="1"/>
    <col min="5" max="5" width="13.5703125" customWidth="1"/>
    <col min="6" max="6" width="13" customWidth="1"/>
    <col min="7" max="7" width="18.140625" customWidth="1"/>
  </cols>
  <sheetData>
    <row r="1" spans="1:3">
      <c r="A1" s="12" t="s">
        <v>32</v>
      </c>
    </row>
    <row r="2" spans="1:3">
      <c r="A2" t="s">
        <v>28</v>
      </c>
      <c r="B2" s="6">
        <f>AVERAGE(Bituminous,Sub_bituminous)</f>
        <v>88.199999999999989</v>
      </c>
      <c r="C2" t="s">
        <v>30</v>
      </c>
    </row>
    <row r="3" spans="1:3">
      <c r="B3" s="6">
        <f>B2*1000</f>
        <v>88199.999999999985</v>
      </c>
      <c r="C3" t="s">
        <v>27</v>
      </c>
    </row>
    <row r="5" spans="1:3">
      <c r="A5" s="12" t="s">
        <v>31</v>
      </c>
    </row>
    <row r="6" spans="1:3">
      <c r="A6" t="s">
        <v>24</v>
      </c>
      <c r="B6" s="7">
        <f>AVERAGE(Premium_Petrol,Regular_Petrol)</f>
        <v>65.900668202607051</v>
      </c>
      <c r="C6" t="s">
        <v>30</v>
      </c>
    </row>
    <row r="7" spans="1:3">
      <c r="B7" s="7">
        <f>B6*1000</f>
        <v>65900.668202607048</v>
      </c>
      <c r="C7" t="s">
        <v>27</v>
      </c>
    </row>
    <row r="9" spans="1:3">
      <c r="A9" s="12" t="s">
        <v>29</v>
      </c>
    </row>
    <row r="10" spans="1:3">
      <c r="A10" t="s">
        <v>4</v>
      </c>
      <c r="B10">
        <f>Diesel_Input</f>
        <v>68.694730102863645</v>
      </c>
      <c r="C10" t="s">
        <v>30</v>
      </c>
    </row>
    <row r="11" spans="1:3">
      <c r="B11">
        <f>B10*1000</f>
        <v>68694.730102863643</v>
      </c>
      <c r="C11" t="s">
        <v>27</v>
      </c>
    </row>
    <row r="13" spans="1:3">
      <c r="A13" s="12" t="s">
        <v>45</v>
      </c>
    </row>
    <row r="15" spans="1:3">
      <c r="B15" t="s">
        <v>38</v>
      </c>
      <c r="C15" t="s">
        <v>39</v>
      </c>
    </row>
    <row r="16" spans="1:3">
      <c r="A16" t="s">
        <v>35</v>
      </c>
      <c r="B16" s="6">
        <f>AVERAGE(Light_Fuel_Oil,Heavy_Fuel_Oil,Bunker__Fuel_Oil)</f>
        <v>72.754680685544599</v>
      </c>
      <c r="C16" s="6">
        <f>Fuel_Oil_Input/Total_EDF</f>
        <v>0.18083213585007379</v>
      </c>
    </row>
    <row r="17" spans="1:3">
      <c r="A17" t="s">
        <v>34</v>
      </c>
      <c r="B17" s="6">
        <f>AVERAGE(Jet_Kerosene,Aviation_Gasoline)</f>
        <v>66.476651716143124</v>
      </c>
      <c r="C17" s="6">
        <f>Aviation_Fuel_Input/Total_EDF</f>
        <v>0.31583275633957669</v>
      </c>
    </row>
    <row r="18" spans="1:3">
      <c r="A18" s="11" t="s">
        <v>36</v>
      </c>
      <c r="B18" s="6">
        <f>AVERAGE(Bitumen,Exported_Naphtha,Biodiesel,Bioethanol)</f>
        <v>66.07310969740729</v>
      </c>
      <c r="C18" s="6">
        <f>Other_Petroleum_Products_Input/Total_EDF</f>
        <v>0.29689676001354892</v>
      </c>
    </row>
    <row r="19" spans="1:3">
      <c r="A19" t="s">
        <v>10</v>
      </c>
      <c r="B19" s="6">
        <f>LPG_Input</f>
        <v>59.822399999999995</v>
      </c>
      <c r="C19" s="6">
        <f>LPG_Input_EDF/Total_EDF</f>
        <v>0.20643834779680068</v>
      </c>
    </row>
    <row r="21" spans="1:3">
      <c r="A21" t="s">
        <v>40</v>
      </c>
      <c r="B21" s="6">
        <f>Fuel_Oil_Average*Fuel_Oil_Weightings+Aviation_Fuel_Average*Aviation_Fuel_Weightings+Other_Petroleum_Products_Average*Other_Petroleum_Products_Weightings+LPG_Average*LPG_Weightings</f>
        <v>66.118418055612025</v>
      </c>
      <c r="C21" t="s">
        <v>30</v>
      </c>
    </row>
    <row r="22" spans="1:3">
      <c r="B22" s="6">
        <f>B21*1000</f>
        <v>66118.418055612026</v>
      </c>
      <c r="C22" t="s">
        <v>27</v>
      </c>
    </row>
    <row r="24" spans="1:3">
      <c r="A24" s="12" t="s">
        <v>42</v>
      </c>
    </row>
    <row r="25" spans="1:3">
      <c r="A25" t="s">
        <v>15</v>
      </c>
      <c r="B25" s="6">
        <f>Natural_Gas_Input</f>
        <v>53.214069589308892</v>
      </c>
      <c r="C25" t="s">
        <v>30</v>
      </c>
    </row>
    <row r="26" spans="1:3">
      <c r="B26" s="6">
        <f>B25*1000</f>
        <v>53214.069589308892</v>
      </c>
      <c r="C26" t="s">
        <v>27</v>
      </c>
    </row>
    <row r="28" spans="1:3">
      <c r="A28" s="12" t="s">
        <v>124</v>
      </c>
    </row>
    <row r="29" spans="1:3">
      <c r="A29" t="s">
        <v>72</v>
      </c>
      <c r="B29" s="6">
        <f>Enteric_Fermentation_Input*CH4_to_CO2</f>
        <v>23229.831305793567</v>
      </c>
      <c r="C29" t="s">
        <v>128</v>
      </c>
    </row>
    <row r="30" spans="1:3">
      <c r="B30" s="6">
        <f>B29*1000</f>
        <v>23229831.305793565</v>
      </c>
      <c r="C30" t="s">
        <v>129</v>
      </c>
    </row>
    <row r="31" spans="1:3">
      <c r="B31" s="6"/>
    </row>
    <row r="32" spans="1:3">
      <c r="A32" s="12" t="s">
        <v>123</v>
      </c>
      <c r="B32" s="6"/>
    </row>
    <row r="33" spans="1:3">
      <c r="A33" t="s">
        <v>73</v>
      </c>
      <c r="B33" s="6">
        <f>Agricultural_Soil_Input*NO2_to_CO2</f>
        <v>11527.978473630072</v>
      </c>
      <c r="C33" t="s">
        <v>128</v>
      </c>
    </row>
    <row r="34" spans="1:3">
      <c r="B34" s="6">
        <f>B33*1000</f>
        <v>11527978.473630073</v>
      </c>
      <c r="C34" t="s">
        <v>129</v>
      </c>
    </row>
    <row r="36" spans="1:3">
      <c r="A36" s="12" t="s">
        <v>130</v>
      </c>
    </row>
    <row r="37" spans="1:3">
      <c r="A37" t="s">
        <v>122</v>
      </c>
      <c r="B37" s="6">
        <f>Metal_Production_Input</f>
        <v>2224.6215368866297</v>
      </c>
      <c r="C37" t="s">
        <v>30</v>
      </c>
    </row>
    <row r="38" spans="1:3">
      <c r="B38" s="6">
        <f>B37*1000</f>
        <v>2224621.5368866296</v>
      </c>
      <c r="C38" t="s">
        <v>27</v>
      </c>
    </row>
    <row r="39" spans="1:3">
      <c r="B39" s="6"/>
    </row>
    <row r="40" spans="1:3">
      <c r="A40" s="12" t="s">
        <v>119</v>
      </c>
      <c r="B40" s="6"/>
    </row>
    <row r="41" spans="1:3">
      <c r="A41" t="s">
        <v>121</v>
      </c>
      <c r="B41" s="6">
        <f>Chemical_Industry_Input</f>
        <v>579.57991069893797</v>
      </c>
      <c r="C41" t="s">
        <v>30</v>
      </c>
    </row>
    <row r="42" spans="1:3">
      <c r="B42" s="6">
        <f>B41*1000</f>
        <v>579579.91069893795</v>
      </c>
      <c r="C42" t="s">
        <v>27</v>
      </c>
    </row>
    <row r="43" spans="1:3">
      <c r="B43" s="6"/>
    </row>
    <row r="44" spans="1:3">
      <c r="A44" s="12" t="s">
        <v>120</v>
      </c>
      <c r="B44" s="6"/>
    </row>
    <row r="45" spans="1:3">
      <c r="A45" t="s">
        <v>125</v>
      </c>
      <c r="B45" s="6">
        <f>Mineral_Products_Input</f>
        <v>857.28938069594619</v>
      </c>
      <c r="C45" t="s">
        <v>30</v>
      </c>
    </row>
    <row r="46" spans="1:3">
      <c r="B46" s="6">
        <f>B45*1000</f>
        <v>857289.38069594617</v>
      </c>
      <c r="C46" t="s">
        <v>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"/>
  <sheetViews>
    <sheetView topLeftCell="A2" workbookViewId="0">
      <selection activeCell="D7" sqref="D7"/>
    </sheetView>
  </sheetViews>
  <sheetFormatPr defaultRowHeight="15"/>
  <cols>
    <col min="2" max="2" width="11.5703125" customWidth="1"/>
    <col min="3" max="3" width="11" customWidth="1"/>
    <col min="4" max="4" width="14.28515625" customWidth="1"/>
    <col min="5" max="5" width="17.7109375" customWidth="1"/>
    <col min="6" max="6" width="11.85546875" customWidth="1"/>
  </cols>
  <sheetData>
    <row r="1" spans="1:6">
      <c r="B1" t="s">
        <v>17</v>
      </c>
      <c r="C1" t="s">
        <v>24</v>
      </c>
      <c r="D1" t="s">
        <v>4</v>
      </c>
      <c r="E1" t="s">
        <v>40</v>
      </c>
      <c r="F1" t="s">
        <v>43</v>
      </c>
    </row>
    <row r="2" spans="1:6">
      <c r="A2" t="s">
        <v>26</v>
      </c>
      <c r="B2" s="6">
        <f>Coal</f>
        <v>88199.999999999985</v>
      </c>
      <c r="C2" s="6">
        <f>Petrol</f>
        <v>65900.668202607048</v>
      </c>
      <c r="D2" s="6">
        <f>Diesel</f>
        <v>68694.730102863643</v>
      </c>
      <c r="E2" s="6">
        <f>Other_Liquid_Fuels</f>
        <v>66118.418055612026</v>
      </c>
      <c r="F2" s="6">
        <f>Natural_Gas</f>
        <v>53214.069589308892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"/>
  <sheetViews>
    <sheetView tabSelected="1" workbookViewId="0">
      <selection activeCell="E38" sqref="E38"/>
    </sheetView>
  </sheetViews>
  <sheetFormatPr defaultRowHeight="15"/>
  <cols>
    <col min="2" max="2" width="14" customWidth="1"/>
    <col min="3" max="3" width="12.7109375" customWidth="1"/>
    <col min="4" max="4" width="12.140625" customWidth="1"/>
    <col min="5" max="5" width="18.85546875" customWidth="1"/>
    <col min="6" max="6" width="15.5703125" customWidth="1"/>
    <col min="7" max="7" width="20.85546875" customWidth="1"/>
    <col min="8" max="8" width="16.28515625" customWidth="1"/>
    <col min="9" max="9" width="20.85546875" customWidth="1"/>
    <col min="10" max="10" width="18.42578125" customWidth="1"/>
    <col min="11" max="11" width="18.85546875" customWidth="1"/>
  </cols>
  <sheetData>
    <row r="1" spans="1:11">
      <c r="B1" t="s">
        <v>17</v>
      </c>
      <c r="C1" t="s">
        <v>24</v>
      </c>
      <c r="D1" t="s">
        <v>4</v>
      </c>
      <c r="E1" t="s">
        <v>40</v>
      </c>
      <c r="F1" t="s">
        <v>43</v>
      </c>
      <c r="G1" t="s">
        <v>72</v>
      </c>
      <c r="H1" t="s">
        <v>73</v>
      </c>
      <c r="I1" t="s">
        <v>122</v>
      </c>
      <c r="J1" t="s">
        <v>121</v>
      </c>
      <c r="K1" t="s">
        <v>112</v>
      </c>
    </row>
    <row r="2" spans="1:11">
      <c r="A2" t="s">
        <v>44</v>
      </c>
      <c r="B2" s="6">
        <f>Coal</f>
        <v>88199.999999999985</v>
      </c>
      <c r="C2" s="6">
        <f>Petrol</f>
        <v>65900.668202607048</v>
      </c>
      <c r="D2" s="6">
        <f>Diesel</f>
        <v>68694.730102863643</v>
      </c>
      <c r="E2" s="6">
        <f>Other_Liquid_Fuels</f>
        <v>66118.418055612026</v>
      </c>
      <c r="F2" s="6">
        <f>Natural_Gas</f>
        <v>53214.069589308892</v>
      </c>
      <c r="G2">
        <f>Enteric_Fermentation</f>
        <v>23229831.305793565</v>
      </c>
      <c r="H2">
        <f>Agricultural_Soil</f>
        <v>11527978.473630073</v>
      </c>
      <c r="I2" s="6">
        <f>METALS</f>
        <v>2224621.5368866296</v>
      </c>
      <c r="J2">
        <f>Chemical</f>
        <v>579579.91069893795</v>
      </c>
      <c r="K2">
        <f>Mineral_Products</f>
        <v>857289.38069594617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49</vt:i4>
      </vt:variant>
    </vt:vector>
  </HeadingPairs>
  <TitlesOfParts>
    <vt:vector size="53" baseType="lpstr">
      <vt:lpstr>Inputs</vt:lpstr>
      <vt:lpstr>Workings</vt:lpstr>
      <vt:lpstr>E excl. Process Emissions</vt:lpstr>
      <vt:lpstr>E incl. Process Emissions</vt:lpstr>
      <vt:lpstr>Agricultural_Soil</vt:lpstr>
      <vt:lpstr>Agricultural_Soil_Input</vt:lpstr>
      <vt:lpstr>Aviation_Fuel_Average</vt:lpstr>
      <vt:lpstr>Aviation_Fuel_Input</vt:lpstr>
      <vt:lpstr>Aviation_Fuel_Weightings</vt:lpstr>
      <vt:lpstr>Aviation_Gasoline</vt:lpstr>
      <vt:lpstr>Biodiesel</vt:lpstr>
      <vt:lpstr>Bioethanol</vt:lpstr>
      <vt:lpstr>Biogas</vt:lpstr>
      <vt:lpstr>Bitumen</vt:lpstr>
      <vt:lpstr>Bituminous</vt:lpstr>
      <vt:lpstr>Bunker__Fuel_Oil</vt:lpstr>
      <vt:lpstr>CH4_to_CO2</vt:lpstr>
      <vt:lpstr>Chemical</vt:lpstr>
      <vt:lpstr>Chemical_Industry_Input</vt:lpstr>
      <vt:lpstr>Coal</vt:lpstr>
      <vt:lpstr>Diesel</vt:lpstr>
      <vt:lpstr>Diesel_Input</vt:lpstr>
      <vt:lpstr>Enteric_Fermentation</vt:lpstr>
      <vt:lpstr>Enteric_Fermentation_Input</vt:lpstr>
      <vt:lpstr>Exported_Naphtha</vt:lpstr>
      <vt:lpstr>Fuel_Oil_Average</vt:lpstr>
      <vt:lpstr>Fuel_Oil_Input</vt:lpstr>
      <vt:lpstr>Fuel_Oil_Weightings</vt:lpstr>
      <vt:lpstr>Heavy_Fuel_Oil</vt:lpstr>
      <vt:lpstr>Jet_Kerosene</vt:lpstr>
      <vt:lpstr>Light_Fuel_Oil</vt:lpstr>
      <vt:lpstr>Lignite</vt:lpstr>
      <vt:lpstr>LPG_Average</vt:lpstr>
      <vt:lpstr>LPG_Input</vt:lpstr>
      <vt:lpstr>LPG_Input_EDF</vt:lpstr>
      <vt:lpstr>LPG_Weightings</vt:lpstr>
      <vt:lpstr>Metal_Production_Input</vt:lpstr>
      <vt:lpstr>METALS</vt:lpstr>
      <vt:lpstr>Mineral_Products</vt:lpstr>
      <vt:lpstr>Mineral_Products_Input</vt:lpstr>
      <vt:lpstr>Natural_Gas</vt:lpstr>
      <vt:lpstr>Natural_Gas_Input</vt:lpstr>
      <vt:lpstr>NO2_to_CO2</vt:lpstr>
      <vt:lpstr>Other_Liquid_Fuels</vt:lpstr>
      <vt:lpstr>Other_Petroleum_Products_Average</vt:lpstr>
      <vt:lpstr>Other_Petroleum_Products_Input</vt:lpstr>
      <vt:lpstr>Other_Petroleum_Products_Weightings</vt:lpstr>
      <vt:lpstr>Petrol</vt:lpstr>
      <vt:lpstr>Premium_Petrol</vt:lpstr>
      <vt:lpstr>Regular_Petrol</vt:lpstr>
      <vt:lpstr>Sub_bituminous</vt:lpstr>
      <vt:lpstr>Total_EDF</vt:lpstr>
      <vt:lpstr>Wood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2014-02-04T22:02:50Z</dcterms:modified>
</cp:coreProperties>
</file>