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firstSheet="7" activeTab="11"/>
  </bookViews>
  <sheets>
    <sheet name="Couple only" sheetId="1" r:id="rId1"/>
    <sheet name="Couple, 1 child" sheetId="2" r:id="rId2"/>
    <sheet name="Couple, 2 child" sheetId="3" r:id="rId3"/>
    <sheet name="Couple, 3+ child" sheetId="5" r:id="rId4"/>
    <sheet name="Other couples, adult child" sheetId="6" r:id="rId5"/>
    <sheet name="1 parent, children" sheetId="8" r:id="rId6"/>
    <sheet name="1 parent, adult child" sheetId="9" r:id="rId7"/>
    <sheet name="1 family, +others" sheetId="10" r:id="rId8"/>
    <sheet name="1 person" sheetId="11" r:id="rId9"/>
    <sheet name="Other (flat, +1 families)" sheetId="12" r:id="rId10"/>
    <sheet name="HES HOUSEHOLD COMPOSITION RAW" sheetId="7" r:id="rId11"/>
    <sheet name="HOUSEHOLD COMPOSITION TABLE" sheetId="13" r:id="rId12"/>
    <sheet name="HES TEMPLATE (2007 AVG) BASIC" sheetId="16" r:id="rId13"/>
  </sheets>
  <calcPr calcId="125725" concurrentCalc="0"/>
</workbook>
</file>

<file path=xl/calcChain.xml><?xml version="1.0" encoding="utf-8"?>
<calcChain xmlns="http://schemas.openxmlformats.org/spreadsheetml/2006/main">
  <c r="C17" i="13"/>
  <c r="D17"/>
  <c r="E17"/>
  <c r="F17"/>
  <c r="G17"/>
  <c r="H17"/>
  <c r="I17"/>
  <c r="J17"/>
  <c r="K17"/>
  <c r="B17"/>
  <c r="E428" i="16"/>
  <c r="F428"/>
  <c r="I426"/>
  <c r="F426"/>
  <c r="F424"/>
  <c r="E424"/>
  <c r="H422"/>
  <c r="H421"/>
  <c r="H420"/>
  <c r="F418"/>
  <c r="I418"/>
  <c r="E418"/>
  <c r="E419"/>
  <c r="F419"/>
  <c r="H417"/>
  <c r="H416"/>
  <c r="E413"/>
  <c r="F413"/>
  <c r="I412"/>
  <c r="F412"/>
  <c r="E412"/>
  <c r="H411"/>
  <c r="E410"/>
  <c r="F410"/>
  <c r="F409"/>
  <c r="I409"/>
  <c r="E409"/>
  <c r="E414"/>
  <c r="H408"/>
  <c r="F406"/>
  <c r="E405"/>
  <c r="F405"/>
  <c r="E404"/>
  <c r="F404"/>
  <c r="F403"/>
  <c r="I403"/>
  <c r="E403"/>
  <c r="E407"/>
  <c r="F407"/>
  <c r="E400"/>
  <c r="F400"/>
  <c r="H399"/>
  <c r="H397"/>
  <c r="F396"/>
  <c r="H395"/>
  <c r="H393"/>
  <c r="H390"/>
  <c r="F389"/>
  <c r="E388"/>
  <c r="F388"/>
  <c r="F387"/>
  <c r="I387"/>
  <c r="E387"/>
  <c r="H386"/>
  <c r="E384"/>
  <c r="F384"/>
  <c r="I384"/>
  <c r="E382"/>
  <c r="F382"/>
  <c r="I382"/>
  <c r="E380"/>
  <c r="F380"/>
  <c r="I380"/>
  <c r="H379"/>
  <c r="E378"/>
  <c r="F378"/>
  <c r="I378"/>
  <c r="F377"/>
  <c r="E377"/>
  <c r="E385"/>
  <c r="F385"/>
  <c r="I385"/>
  <c r="H376"/>
  <c r="E374"/>
  <c r="F374"/>
  <c r="I374"/>
  <c r="F373"/>
  <c r="E373"/>
  <c r="E375"/>
  <c r="F375"/>
  <c r="I375"/>
  <c r="F372"/>
  <c r="I371"/>
  <c r="F371"/>
  <c r="H370"/>
  <c r="E369"/>
  <c r="F369"/>
  <c r="I369"/>
  <c r="H368"/>
  <c r="F367"/>
  <c r="H366"/>
  <c r="E365"/>
  <c r="F365"/>
  <c r="I365"/>
  <c r="F364"/>
  <c r="D367"/>
  <c r="I367"/>
  <c r="E364"/>
  <c r="E391"/>
  <c r="F361"/>
  <c r="H360"/>
  <c r="E359"/>
  <c r="F359"/>
  <c r="F358"/>
  <c r="I358"/>
  <c r="H357"/>
  <c r="F356"/>
  <c r="E356"/>
  <c r="I355"/>
  <c r="F355"/>
  <c r="H354"/>
  <c r="E353"/>
  <c r="F353"/>
  <c r="F352"/>
  <c r="I352"/>
  <c r="H351"/>
  <c r="F350"/>
  <c r="E350"/>
  <c r="I349"/>
  <c r="I361"/>
  <c r="B441"/>
  <c r="F349"/>
  <c r="E346"/>
  <c r="F346"/>
  <c r="H345"/>
  <c r="E343"/>
  <c r="E344"/>
  <c r="F344"/>
  <c r="H342"/>
  <c r="H339"/>
  <c r="E337"/>
  <c r="E340"/>
  <c r="H336"/>
  <c r="E331"/>
  <c r="E335"/>
  <c r="F335"/>
  <c r="I335"/>
  <c r="H330"/>
  <c r="E329"/>
  <c r="F329"/>
  <c r="I329"/>
  <c r="H328"/>
  <c r="E327"/>
  <c r="F327"/>
  <c r="I327"/>
  <c r="H326"/>
  <c r="E325"/>
  <c r="F325"/>
  <c r="I325"/>
  <c r="H324"/>
  <c r="E323"/>
  <c r="F323"/>
  <c r="I323"/>
  <c r="I322"/>
  <c r="F322"/>
  <c r="E322"/>
  <c r="H321"/>
  <c r="H319"/>
  <c r="H317"/>
  <c r="E315"/>
  <c r="F315"/>
  <c r="I315"/>
  <c r="F314"/>
  <c r="E314"/>
  <c r="E320"/>
  <c r="F320"/>
  <c r="I320"/>
  <c r="H313"/>
  <c r="F312"/>
  <c r="E311"/>
  <c r="I311"/>
  <c r="H310"/>
  <c r="E309"/>
  <c r="F309"/>
  <c r="I309"/>
  <c r="H308"/>
  <c r="E307"/>
  <c r="F307"/>
  <c r="I307"/>
  <c r="E305"/>
  <c r="F305"/>
  <c r="I305"/>
  <c r="F304"/>
  <c r="E304"/>
  <c r="E306"/>
  <c r="F306"/>
  <c r="I306"/>
  <c r="E301"/>
  <c r="F301"/>
  <c r="H300"/>
  <c r="E298"/>
  <c r="E299"/>
  <c r="F299"/>
  <c r="H297"/>
  <c r="H294"/>
  <c r="E292"/>
  <c r="E295"/>
  <c r="F289"/>
  <c r="E289"/>
  <c r="H288"/>
  <c r="F282"/>
  <c r="H281"/>
  <c r="E280"/>
  <c r="F280"/>
  <c r="I280"/>
  <c r="H279"/>
  <c r="E278"/>
  <c r="F278"/>
  <c r="I278"/>
  <c r="H277"/>
  <c r="E276"/>
  <c r="F276"/>
  <c r="I276"/>
  <c r="H275"/>
  <c r="E274"/>
  <c r="F274"/>
  <c r="I274"/>
  <c r="H273"/>
  <c r="E272"/>
  <c r="F272"/>
  <c r="I272"/>
  <c r="F271"/>
  <c r="E271"/>
  <c r="E287"/>
  <c r="F287"/>
  <c r="I287"/>
  <c r="H270"/>
  <c r="H268"/>
  <c r="H266"/>
  <c r="H264"/>
  <c r="H262"/>
  <c r="E260"/>
  <c r="E269"/>
  <c r="F269"/>
  <c r="I269"/>
  <c r="H259"/>
  <c r="F257"/>
  <c r="E256"/>
  <c r="F256"/>
  <c r="E255"/>
  <c r="F255"/>
  <c r="F254"/>
  <c r="I254"/>
  <c r="E254"/>
  <c r="E258"/>
  <c r="F258"/>
  <c r="E251"/>
  <c r="F251"/>
  <c r="H250"/>
  <c r="F249"/>
  <c r="H247"/>
  <c r="H242"/>
  <c r="H240"/>
  <c r="E237"/>
  <c r="E243"/>
  <c r="F234"/>
  <c r="E234"/>
  <c r="H233"/>
  <c r="H232"/>
  <c r="H230"/>
  <c r="H229"/>
  <c r="E227"/>
  <c r="E231"/>
  <c r="F231"/>
  <c r="I231"/>
  <c r="H226"/>
  <c r="E223"/>
  <c r="E225"/>
  <c r="F225"/>
  <c r="I225"/>
  <c r="H222"/>
  <c r="E220"/>
  <c r="E221"/>
  <c r="F221"/>
  <c r="H219"/>
  <c r="H218"/>
  <c r="H216"/>
  <c r="E214"/>
  <c r="F214"/>
  <c r="I214"/>
  <c r="F213"/>
  <c r="E213"/>
  <c r="E217"/>
  <c r="F217"/>
  <c r="I217"/>
  <c r="H212"/>
  <c r="H209"/>
  <c r="F208"/>
  <c r="H207"/>
  <c r="H205"/>
  <c r="E203"/>
  <c r="E210"/>
  <c r="F200"/>
  <c r="E200"/>
  <c r="H199"/>
  <c r="F198"/>
  <c r="H196"/>
  <c r="E195"/>
  <c r="F195"/>
  <c r="I195"/>
  <c r="H194"/>
  <c r="F193"/>
  <c r="H192"/>
  <c r="E191"/>
  <c r="F191"/>
  <c r="I191"/>
  <c r="H190"/>
  <c r="E189"/>
  <c r="F189"/>
  <c r="I189"/>
  <c r="H188"/>
  <c r="E187"/>
  <c r="F187"/>
  <c r="I187"/>
  <c r="F186"/>
  <c r="E186"/>
  <c r="H185"/>
  <c r="F184"/>
  <c r="H183"/>
  <c r="H181"/>
  <c r="H179"/>
  <c r="E177"/>
  <c r="E182"/>
  <c r="F182"/>
  <c r="I182"/>
  <c r="H176"/>
  <c r="H174"/>
  <c r="H173"/>
  <c r="H172"/>
  <c r="H169"/>
  <c r="H167"/>
  <c r="H166"/>
  <c r="H165"/>
  <c r="H163"/>
  <c r="E161"/>
  <c r="E168"/>
  <c r="F168"/>
  <c r="I168"/>
  <c r="H160"/>
  <c r="H159"/>
  <c r="E158"/>
  <c r="F158"/>
  <c r="F157"/>
  <c r="I157"/>
  <c r="E157"/>
  <c r="E197"/>
  <c r="F197"/>
  <c r="I197"/>
  <c r="E154"/>
  <c r="F154"/>
  <c r="I154"/>
  <c r="B434"/>
  <c r="H153"/>
  <c r="H152"/>
  <c r="E146"/>
  <c r="E151"/>
  <c r="F151"/>
  <c r="E138"/>
  <c r="E145"/>
  <c r="F145"/>
  <c r="F135"/>
  <c r="I135"/>
  <c r="B433"/>
  <c r="E135"/>
  <c r="H134"/>
  <c r="F133"/>
  <c r="F132"/>
  <c r="E130"/>
  <c r="E131"/>
  <c r="F131"/>
  <c r="E125"/>
  <c r="E129"/>
  <c r="F129"/>
  <c r="F122"/>
  <c r="E122"/>
  <c r="H112"/>
  <c r="F111"/>
  <c r="E110"/>
  <c r="F110"/>
  <c r="E109"/>
  <c r="F109"/>
  <c r="F108"/>
  <c r="D111"/>
  <c r="E108"/>
  <c r="H106"/>
  <c r="E104"/>
  <c r="F104"/>
  <c r="I104"/>
  <c r="F103"/>
  <c r="E103"/>
  <c r="E105"/>
  <c r="F105"/>
  <c r="I105"/>
  <c r="H101"/>
  <c r="H99"/>
  <c r="H97"/>
  <c r="H95"/>
  <c r="H93"/>
  <c r="H92"/>
  <c r="E91"/>
  <c r="F91"/>
  <c r="I91"/>
  <c r="H90"/>
  <c r="E89"/>
  <c r="F89"/>
  <c r="I89"/>
  <c r="F88"/>
  <c r="E88"/>
  <c r="E100"/>
  <c r="F100"/>
  <c r="I100"/>
  <c r="H86"/>
  <c r="H85"/>
  <c r="H83"/>
  <c r="H82"/>
  <c r="E80"/>
  <c r="E84"/>
  <c r="F84"/>
  <c r="I84"/>
  <c r="H79"/>
  <c r="H78"/>
  <c r="E76"/>
  <c r="F76"/>
  <c r="I76"/>
  <c r="F75"/>
  <c r="E75"/>
  <c r="E77"/>
  <c r="F77"/>
  <c r="I77"/>
  <c r="I75"/>
  <c r="E211"/>
  <c r="F211"/>
  <c r="I210"/>
  <c r="F210"/>
  <c r="E296"/>
  <c r="F296"/>
  <c r="F295"/>
  <c r="I295"/>
  <c r="E341"/>
  <c r="F341"/>
  <c r="F340"/>
  <c r="I340"/>
  <c r="I271"/>
  <c r="I304"/>
  <c r="I373"/>
  <c r="E245"/>
  <c r="F245"/>
  <c r="I245"/>
  <c r="E246"/>
  <c r="F246"/>
  <c r="I246"/>
  <c r="E244"/>
  <c r="F244"/>
  <c r="I244"/>
  <c r="I243"/>
  <c r="F243"/>
  <c r="E398"/>
  <c r="F398"/>
  <c r="I398"/>
  <c r="E394"/>
  <c r="F394"/>
  <c r="I394"/>
  <c r="E392"/>
  <c r="F392"/>
  <c r="I392"/>
  <c r="I391"/>
  <c r="F391"/>
  <c r="E415"/>
  <c r="F415"/>
  <c r="F414"/>
  <c r="I414"/>
  <c r="I424"/>
  <c r="I103"/>
  <c r="D193"/>
  <c r="I193"/>
  <c r="I186"/>
  <c r="I364"/>
  <c r="F80"/>
  <c r="E81"/>
  <c r="F81"/>
  <c r="I81"/>
  <c r="I80"/>
  <c r="E94"/>
  <c r="F94"/>
  <c r="I94"/>
  <c r="I88"/>
  <c r="E96"/>
  <c r="F96"/>
  <c r="I96"/>
  <c r="E98"/>
  <c r="F98"/>
  <c r="I98"/>
  <c r="I108"/>
  <c r="F125"/>
  <c r="F130"/>
  <c r="F138"/>
  <c r="F146"/>
  <c r="F161"/>
  <c r="E162"/>
  <c r="F162"/>
  <c r="I162"/>
  <c r="E164"/>
  <c r="F164"/>
  <c r="I164"/>
  <c r="E170"/>
  <c r="F177"/>
  <c r="E178"/>
  <c r="F178"/>
  <c r="I178"/>
  <c r="E180"/>
  <c r="F180"/>
  <c r="I180"/>
  <c r="F203"/>
  <c r="E204"/>
  <c r="F204"/>
  <c r="I204"/>
  <c r="E206"/>
  <c r="F206"/>
  <c r="I206"/>
  <c r="E215"/>
  <c r="F215"/>
  <c r="I215"/>
  <c r="I213"/>
  <c r="F220"/>
  <c r="I220"/>
  <c r="F223"/>
  <c r="E224"/>
  <c r="F224"/>
  <c r="I224"/>
  <c r="I223"/>
  <c r="F227"/>
  <c r="E228"/>
  <c r="F228"/>
  <c r="I228"/>
  <c r="I227"/>
  <c r="F237"/>
  <c r="E238"/>
  <c r="F238"/>
  <c r="I238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E293"/>
  <c r="F293"/>
  <c r="F298"/>
  <c r="I298"/>
  <c r="F311"/>
  <c r="E316"/>
  <c r="F316"/>
  <c r="I316"/>
  <c r="I314"/>
  <c r="E318"/>
  <c r="F318"/>
  <c r="I318"/>
  <c r="F331"/>
  <c r="E332"/>
  <c r="F332"/>
  <c r="I332"/>
  <c r="E334"/>
  <c r="F334"/>
  <c r="I334"/>
  <c r="F337"/>
  <c r="I337"/>
  <c r="E338"/>
  <c r="F338"/>
  <c r="F343"/>
  <c r="I343"/>
  <c r="E381"/>
  <c r="F381"/>
  <c r="I381"/>
  <c r="I377"/>
  <c r="E383"/>
  <c r="F383"/>
  <c r="I383"/>
  <c r="E126"/>
  <c r="F126"/>
  <c r="E127"/>
  <c r="F127"/>
  <c r="E128"/>
  <c r="F128"/>
  <c r="E139"/>
  <c r="F139"/>
  <c r="E140"/>
  <c r="F140"/>
  <c r="E141"/>
  <c r="F141"/>
  <c r="E142"/>
  <c r="F142"/>
  <c r="E143"/>
  <c r="F143"/>
  <c r="E144"/>
  <c r="F144"/>
  <c r="E147"/>
  <c r="F147"/>
  <c r="E148"/>
  <c r="F148"/>
  <c r="E149"/>
  <c r="F149"/>
  <c r="E150"/>
  <c r="F150"/>
  <c r="E239"/>
  <c r="F239"/>
  <c r="I239"/>
  <c r="E241"/>
  <c r="F241"/>
  <c r="I241"/>
  <c r="E333"/>
  <c r="F333"/>
  <c r="I333"/>
  <c r="E428" i="12"/>
  <c r="F428"/>
  <c r="I426"/>
  <c r="F426"/>
  <c r="F424"/>
  <c r="E424"/>
  <c r="H422"/>
  <c r="H421"/>
  <c r="H420"/>
  <c r="F418"/>
  <c r="E418"/>
  <c r="E419"/>
  <c r="F419"/>
  <c r="H417"/>
  <c r="H416"/>
  <c r="E413"/>
  <c r="F413"/>
  <c r="I412"/>
  <c r="F412"/>
  <c r="E412"/>
  <c r="H411"/>
  <c r="F409"/>
  <c r="I409"/>
  <c r="E409"/>
  <c r="E410"/>
  <c r="F410"/>
  <c r="H408"/>
  <c r="F406"/>
  <c r="E405"/>
  <c r="F405"/>
  <c r="F403"/>
  <c r="E403"/>
  <c r="E414"/>
  <c r="E400"/>
  <c r="F400"/>
  <c r="H399"/>
  <c r="H397"/>
  <c r="F396"/>
  <c r="H395"/>
  <c r="H393"/>
  <c r="H390"/>
  <c r="F389"/>
  <c r="E387"/>
  <c r="E388"/>
  <c r="F388"/>
  <c r="H386"/>
  <c r="H379"/>
  <c r="E377"/>
  <c r="E385"/>
  <c r="F385"/>
  <c r="I385"/>
  <c r="H376"/>
  <c r="E373"/>
  <c r="E375"/>
  <c r="F375"/>
  <c r="I375"/>
  <c r="F372"/>
  <c r="I371"/>
  <c r="F371"/>
  <c r="H370"/>
  <c r="H368"/>
  <c r="F367"/>
  <c r="H366"/>
  <c r="F364"/>
  <c r="E364"/>
  <c r="F361"/>
  <c r="H360"/>
  <c r="E359"/>
  <c r="F359"/>
  <c r="F358"/>
  <c r="I358"/>
  <c r="H357"/>
  <c r="I355"/>
  <c r="F356"/>
  <c r="E356"/>
  <c r="F355"/>
  <c r="H354"/>
  <c r="E353"/>
  <c r="F353"/>
  <c r="F352"/>
  <c r="I352"/>
  <c r="H351"/>
  <c r="I349"/>
  <c r="F350"/>
  <c r="E350"/>
  <c r="F349"/>
  <c r="E346"/>
  <c r="F346"/>
  <c r="H345"/>
  <c r="E343"/>
  <c r="E344"/>
  <c r="F344"/>
  <c r="H342"/>
  <c r="H339"/>
  <c r="E337"/>
  <c r="E338"/>
  <c r="F338"/>
  <c r="H336"/>
  <c r="E331"/>
  <c r="E334"/>
  <c r="F334"/>
  <c r="I334"/>
  <c r="H330"/>
  <c r="H328"/>
  <c r="H326"/>
  <c r="H324"/>
  <c r="E322"/>
  <c r="E329"/>
  <c r="F329"/>
  <c r="I329"/>
  <c r="H321"/>
  <c r="H319"/>
  <c r="H317"/>
  <c r="E314"/>
  <c r="E320"/>
  <c r="F320"/>
  <c r="I320"/>
  <c r="H313"/>
  <c r="F312"/>
  <c r="H310"/>
  <c r="H308"/>
  <c r="F304"/>
  <c r="E304"/>
  <c r="E306"/>
  <c r="F306"/>
  <c r="I306"/>
  <c r="E301"/>
  <c r="F301"/>
  <c r="H300"/>
  <c r="E298"/>
  <c r="E299"/>
  <c r="F299"/>
  <c r="H297"/>
  <c r="H294"/>
  <c r="E292"/>
  <c r="E293"/>
  <c r="F293"/>
  <c r="E289"/>
  <c r="F289"/>
  <c r="H288"/>
  <c r="F282"/>
  <c r="H281"/>
  <c r="H279"/>
  <c r="H277"/>
  <c r="H275"/>
  <c r="H273"/>
  <c r="E271"/>
  <c r="E287"/>
  <c r="F287"/>
  <c r="I287"/>
  <c r="H270"/>
  <c r="H268"/>
  <c r="H266"/>
  <c r="H264"/>
  <c r="H262"/>
  <c r="E260"/>
  <c r="E269"/>
  <c r="F269"/>
  <c r="I269"/>
  <c r="H259"/>
  <c r="F257"/>
  <c r="E254"/>
  <c r="E258"/>
  <c r="F258"/>
  <c r="E251"/>
  <c r="F251"/>
  <c r="H250"/>
  <c r="F249"/>
  <c r="H247"/>
  <c r="H242"/>
  <c r="H240"/>
  <c r="E237"/>
  <c r="E238"/>
  <c r="F238"/>
  <c r="F234"/>
  <c r="E234"/>
  <c r="H233"/>
  <c r="H232"/>
  <c r="H230"/>
  <c r="H229"/>
  <c r="E227"/>
  <c r="E228"/>
  <c r="F228"/>
  <c r="I228"/>
  <c r="H226"/>
  <c r="E223"/>
  <c r="E224"/>
  <c r="F224"/>
  <c r="I224"/>
  <c r="H222"/>
  <c r="E220"/>
  <c r="E221"/>
  <c r="F221"/>
  <c r="H219"/>
  <c r="H218"/>
  <c r="H216"/>
  <c r="E213"/>
  <c r="E217"/>
  <c r="F217"/>
  <c r="I217"/>
  <c r="H212"/>
  <c r="H209"/>
  <c r="F208"/>
  <c r="H207"/>
  <c r="H205"/>
  <c r="E203"/>
  <c r="E210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F177"/>
  <c r="E177"/>
  <c r="E182"/>
  <c r="F182"/>
  <c r="I182"/>
  <c r="H176"/>
  <c r="H174"/>
  <c r="H173"/>
  <c r="H172"/>
  <c r="H169"/>
  <c r="H167"/>
  <c r="H166"/>
  <c r="H165"/>
  <c r="H163"/>
  <c r="E161"/>
  <c r="E170"/>
  <c r="H160"/>
  <c r="H159"/>
  <c r="E157"/>
  <c r="E158"/>
  <c r="F158"/>
  <c r="F154"/>
  <c r="E154"/>
  <c r="H153"/>
  <c r="H152"/>
  <c r="F146"/>
  <c r="E146"/>
  <c r="E151"/>
  <c r="F151"/>
  <c r="E138"/>
  <c r="F138"/>
  <c r="E135"/>
  <c r="F135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I105"/>
  <c r="H101"/>
  <c r="H99"/>
  <c r="H97"/>
  <c r="H95"/>
  <c r="H93"/>
  <c r="H92"/>
  <c r="H90"/>
  <c r="E88"/>
  <c r="E100"/>
  <c r="F100"/>
  <c r="I100"/>
  <c r="H86"/>
  <c r="H85"/>
  <c r="H83"/>
  <c r="H82"/>
  <c r="E80"/>
  <c r="E84"/>
  <c r="F84"/>
  <c r="H79"/>
  <c r="H78"/>
  <c r="E75"/>
  <c r="E77"/>
  <c r="F77"/>
  <c r="I77"/>
  <c r="E428" i="11"/>
  <c r="F428"/>
  <c r="I426"/>
  <c r="F426"/>
  <c r="E424"/>
  <c r="F424"/>
  <c r="H422"/>
  <c r="H421"/>
  <c r="H420"/>
  <c r="E418"/>
  <c r="E419"/>
  <c r="F419"/>
  <c r="H417"/>
  <c r="H416"/>
  <c r="I412"/>
  <c r="E412"/>
  <c r="E413"/>
  <c r="F413"/>
  <c r="H411"/>
  <c r="E409"/>
  <c r="E410"/>
  <c r="F410"/>
  <c r="H408"/>
  <c r="F406"/>
  <c r="E403"/>
  <c r="E414"/>
  <c r="E400"/>
  <c r="F400"/>
  <c r="H399"/>
  <c r="H397"/>
  <c r="F396"/>
  <c r="H395"/>
  <c r="H393"/>
  <c r="H390"/>
  <c r="F389"/>
  <c r="F387"/>
  <c r="I387"/>
  <c r="E387"/>
  <c r="E388"/>
  <c r="F388"/>
  <c r="H386"/>
  <c r="E382"/>
  <c r="F382"/>
  <c r="H379"/>
  <c r="F377"/>
  <c r="E377"/>
  <c r="E385"/>
  <c r="F385"/>
  <c r="I385"/>
  <c r="H376"/>
  <c r="F373"/>
  <c r="E373"/>
  <c r="E375"/>
  <c r="F375"/>
  <c r="I375"/>
  <c r="F372"/>
  <c r="I371"/>
  <c r="F371"/>
  <c r="H370"/>
  <c r="H368"/>
  <c r="F367"/>
  <c r="H366"/>
  <c r="E364"/>
  <c r="E391"/>
  <c r="F361"/>
  <c r="H360"/>
  <c r="E359"/>
  <c r="F359"/>
  <c r="F358"/>
  <c r="I358"/>
  <c r="H357"/>
  <c r="F356"/>
  <c r="E356"/>
  <c r="I355"/>
  <c r="F355"/>
  <c r="H354"/>
  <c r="E353"/>
  <c r="F353"/>
  <c r="F352"/>
  <c r="I352"/>
  <c r="H351"/>
  <c r="F350"/>
  <c r="E350"/>
  <c r="I349"/>
  <c r="I361"/>
  <c r="B441"/>
  <c r="F349"/>
  <c r="E346"/>
  <c r="F346"/>
  <c r="H345"/>
  <c r="E343"/>
  <c r="E344"/>
  <c r="F344"/>
  <c r="H342"/>
  <c r="H339"/>
  <c r="E337"/>
  <c r="E338"/>
  <c r="F338"/>
  <c r="H336"/>
  <c r="E331"/>
  <c r="E334"/>
  <c r="F334"/>
  <c r="H330"/>
  <c r="H328"/>
  <c r="H326"/>
  <c r="H324"/>
  <c r="E322"/>
  <c r="E329"/>
  <c r="F329"/>
  <c r="I329"/>
  <c r="H321"/>
  <c r="H319"/>
  <c r="H317"/>
  <c r="F314"/>
  <c r="E314"/>
  <c r="E320"/>
  <c r="F320"/>
  <c r="I320"/>
  <c r="H313"/>
  <c r="F312"/>
  <c r="H310"/>
  <c r="H308"/>
  <c r="E304"/>
  <c r="E306"/>
  <c r="F306"/>
  <c r="I306"/>
  <c r="E301"/>
  <c r="F301"/>
  <c r="H300"/>
  <c r="F298"/>
  <c r="E298"/>
  <c r="E299"/>
  <c r="F299"/>
  <c r="H297"/>
  <c r="H294"/>
  <c r="E292"/>
  <c r="E293"/>
  <c r="F293"/>
  <c r="E289"/>
  <c r="F289"/>
  <c r="H288"/>
  <c r="F282"/>
  <c r="H281"/>
  <c r="H279"/>
  <c r="H277"/>
  <c r="H275"/>
  <c r="H273"/>
  <c r="E271"/>
  <c r="E287"/>
  <c r="F287"/>
  <c r="I287"/>
  <c r="H270"/>
  <c r="H268"/>
  <c r="H266"/>
  <c r="H264"/>
  <c r="H262"/>
  <c r="E260"/>
  <c r="E269"/>
  <c r="F269"/>
  <c r="I269"/>
  <c r="H259"/>
  <c r="F257"/>
  <c r="E254"/>
  <c r="E258"/>
  <c r="F258"/>
  <c r="E251"/>
  <c r="F251"/>
  <c r="H250"/>
  <c r="F249"/>
  <c r="H247"/>
  <c r="H242"/>
  <c r="H240"/>
  <c r="E237"/>
  <c r="E238"/>
  <c r="F238"/>
  <c r="I238"/>
  <c r="F234"/>
  <c r="E234"/>
  <c r="H233"/>
  <c r="H232"/>
  <c r="H230"/>
  <c r="H229"/>
  <c r="E227"/>
  <c r="E228"/>
  <c r="F228"/>
  <c r="H226"/>
  <c r="E223"/>
  <c r="E224"/>
  <c r="F224"/>
  <c r="H222"/>
  <c r="E220"/>
  <c r="E221"/>
  <c r="F221"/>
  <c r="H219"/>
  <c r="H218"/>
  <c r="H216"/>
  <c r="E213"/>
  <c r="E217"/>
  <c r="F217"/>
  <c r="H212"/>
  <c r="H209"/>
  <c r="F208"/>
  <c r="H207"/>
  <c r="H205"/>
  <c r="E203"/>
  <c r="E210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E177"/>
  <c r="E182"/>
  <c r="F182"/>
  <c r="I182"/>
  <c r="H176"/>
  <c r="H174"/>
  <c r="H173"/>
  <c r="H172"/>
  <c r="H169"/>
  <c r="H167"/>
  <c r="H166"/>
  <c r="H165"/>
  <c r="H163"/>
  <c r="E161"/>
  <c r="E170"/>
  <c r="H160"/>
  <c r="H159"/>
  <c r="E157"/>
  <c r="E158"/>
  <c r="F158"/>
  <c r="F154"/>
  <c r="E154"/>
  <c r="H153"/>
  <c r="H152"/>
  <c r="E146"/>
  <c r="F146"/>
  <c r="E138"/>
  <c r="F138"/>
  <c r="E135"/>
  <c r="F135"/>
  <c r="I135"/>
  <c r="B433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H101"/>
  <c r="H99"/>
  <c r="H97"/>
  <c r="H95"/>
  <c r="H93"/>
  <c r="H92"/>
  <c r="H90"/>
  <c r="E88"/>
  <c r="E100"/>
  <c r="F100"/>
  <c r="I100"/>
  <c r="H86"/>
  <c r="H85"/>
  <c r="H83"/>
  <c r="H82"/>
  <c r="F80"/>
  <c r="E80"/>
  <c r="E81"/>
  <c r="F81"/>
  <c r="I81"/>
  <c r="H79"/>
  <c r="H78"/>
  <c r="E75"/>
  <c r="E77"/>
  <c r="F77"/>
  <c r="E428" i="10"/>
  <c r="F428"/>
  <c r="I426"/>
  <c r="F426"/>
  <c r="F424"/>
  <c r="E424"/>
  <c r="H422"/>
  <c r="H421"/>
  <c r="H420"/>
  <c r="F418"/>
  <c r="I418"/>
  <c r="E418"/>
  <c r="E419"/>
  <c r="F419"/>
  <c r="H417"/>
  <c r="H416"/>
  <c r="E413"/>
  <c r="F413"/>
  <c r="I412"/>
  <c r="F412"/>
  <c r="E412"/>
  <c r="H411"/>
  <c r="F409"/>
  <c r="E409"/>
  <c r="E410"/>
  <c r="F410"/>
  <c r="H408"/>
  <c r="F406"/>
  <c r="E405"/>
  <c r="F405"/>
  <c r="F403"/>
  <c r="I403"/>
  <c r="E403"/>
  <c r="E414"/>
  <c r="E400"/>
  <c r="F400"/>
  <c r="H399"/>
  <c r="H397"/>
  <c r="F396"/>
  <c r="H395"/>
  <c r="H393"/>
  <c r="H390"/>
  <c r="F389"/>
  <c r="E387"/>
  <c r="E388"/>
  <c r="F388"/>
  <c r="H386"/>
  <c r="H379"/>
  <c r="E377"/>
  <c r="E385"/>
  <c r="F385"/>
  <c r="I385"/>
  <c r="H376"/>
  <c r="E373"/>
  <c r="E375"/>
  <c r="F375"/>
  <c r="F372"/>
  <c r="I371"/>
  <c r="F371"/>
  <c r="H370"/>
  <c r="H368"/>
  <c r="F367"/>
  <c r="H366"/>
  <c r="F364"/>
  <c r="E364"/>
  <c r="F361"/>
  <c r="H360"/>
  <c r="E359"/>
  <c r="F359"/>
  <c r="F358"/>
  <c r="I358"/>
  <c r="H357"/>
  <c r="F356"/>
  <c r="E356"/>
  <c r="I355"/>
  <c r="F355"/>
  <c r="H354"/>
  <c r="E353"/>
  <c r="F353"/>
  <c r="F352"/>
  <c r="I352"/>
  <c r="H351"/>
  <c r="F350"/>
  <c r="E350"/>
  <c r="I349"/>
  <c r="I361"/>
  <c r="B441"/>
  <c r="F349"/>
  <c r="E346"/>
  <c r="F346"/>
  <c r="H345"/>
  <c r="E343"/>
  <c r="E344"/>
  <c r="F344"/>
  <c r="H342"/>
  <c r="H339"/>
  <c r="E337"/>
  <c r="E338"/>
  <c r="F338"/>
  <c r="H336"/>
  <c r="E331"/>
  <c r="E334"/>
  <c r="F334"/>
  <c r="H330"/>
  <c r="H328"/>
  <c r="H326"/>
  <c r="H324"/>
  <c r="E322"/>
  <c r="E329"/>
  <c r="F329"/>
  <c r="I329"/>
  <c r="H321"/>
  <c r="H319"/>
  <c r="H317"/>
  <c r="E314"/>
  <c r="E320"/>
  <c r="F320"/>
  <c r="I320"/>
  <c r="H313"/>
  <c r="F312"/>
  <c r="H310"/>
  <c r="H308"/>
  <c r="E304"/>
  <c r="E306"/>
  <c r="F306"/>
  <c r="E301"/>
  <c r="F301"/>
  <c r="H300"/>
  <c r="E298"/>
  <c r="E299"/>
  <c r="F299"/>
  <c r="H297"/>
  <c r="H294"/>
  <c r="E292"/>
  <c r="E293"/>
  <c r="F293"/>
  <c r="E289"/>
  <c r="F289"/>
  <c r="H288"/>
  <c r="F282"/>
  <c r="H281"/>
  <c r="H279"/>
  <c r="H277"/>
  <c r="H275"/>
  <c r="H273"/>
  <c r="E271"/>
  <c r="E287"/>
  <c r="F287"/>
  <c r="I287"/>
  <c r="H270"/>
  <c r="H268"/>
  <c r="H266"/>
  <c r="H264"/>
  <c r="H262"/>
  <c r="E260"/>
  <c r="E269"/>
  <c r="F269"/>
  <c r="I269"/>
  <c r="H259"/>
  <c r="F257"/>
  <c r="E256"/>
  <c r="F256"/>
  <c r="F254"/>
  <c r="I254"/>
  <c r="E254"/>
  <c r="E258"/>
  <c r="F258"/>
  <c r="E251"/>
  <c r="F251"/>
  <c r="H250"/>
  <c r="F249"/>
  <c r="H247"/>
  <c r="H242"/>
  <c r="H240"/>
  <c r="E237"/>
  <c r="E238"/>
  <c r="F238"/>
  <c r="I238"/>
  <c r="E234"/>
  <c r="F234"/>
  <c r="H233"/>
  <c r="H232"/>
  <c r="H230"/>
  <c r="H229"/>
  <c r="E227"/>
  <c r="E228"/>
  <c r="F228"/>
  <c r="I228"/>
  <c r="H226"/>
  <c r="E223"/>
  <c r="E224"/>
  <c r="F224"/>
  <c r="I224"/>
  <c r="H222"/>
  <c r="E220"/>
  <c r="E221"/>
  <c r="F221"/>
  <c r="H219"/>
  <c r="H218"/>
  <c r="H216"/>
  <c r="E213"/>
  <c r="E217"/>
  <c r="F217"/>
  <c r="I217"/>
  <c r="H212"/>
  <c r="H209"/>
  <c r="F208"/>
  <c r="H207"/>
  <c r="H205"/>
  <c r="E203"/>
  <c r="E210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F177"/>
  <c r="E177"/>
  <c r="E182"/>
  <c r="F182"/>
  <c r="I182"/>
  <c r="H176"/>
  <c r="H174"/>
  <c r="H173"/>
  <c r="H172"/>
  <c r="H169"/>
  <c r="H167"/>
  <c r="H166"/>
  <c r="H165"/>
  <c r="H163"/>
  <c r="E161"/>
  <c r="E170"/>
  <c r="H160"/>
  <c r="H159"/>
  <c r="E157"/>
  <c r="E158"/>
  <c r="F158"/>
  <c r="F154"/>
  <c r="E154"/>
  <c r="H153"/>
  <c r="H152"/>
  <c r="F146"/>
  <c r="E146"/>
  <c r="E151"/>
  <c r="F151"/>
  <c r="E138"/>
  <c r="F138"/>
  <c r="E135"/>
  <c r="F135"/>
  <c r="I135"/>
  <c r="B433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H101"/>
  <c r="H99"/>
  <c r="H97"/>
  <c r="H95"/>
  <c r="H93"/>
  <c r="H92"/>
  <c r="H90"/>
  <c r="E88"/>
  <c r="E100"/>
  <c r="F100"/>
  <c r="H86"/>
  <c r="H85"/>
  <c r="H83"/>
  <c r="H82"/>
  <c r="E80"/>
  <c r="E81"/>
  <c r="F81"/>
  <c r="I81"/>
  <c r="H79"/>
  <c r="H78"/>
  <c r="E75"/>
  <c r="E77"/>
  <c r="F77"/>
  <c r="E428" i="9"/>
  <c r="F428"/>
  <c r="I426"/>
  <c r="F426"/>
  <c r="E424"/>
  <c r="F424"/>
  <c r="H422"/>
  <c r="H421"/>
  <c r="H420"/>
  <c r="E418"/>
  <c r="E419"/>
  <c r="F419"/>
  <c r="H417"/>
  <c r="H416"/>
  <c r="I412"/>
  <c r="E412"/>
  <c r="E413"/>
  <c r="F413"/>
  <c r="H411"/>
  <c r="E409"/>
  <c r="E410"/>
  <c r="F410"/>
  <c r="H408"/>
  <c r="F406"/>
  <c r="E403"/>
  <c r="E414"/>
  <c r="E400"/>
  <c r="F400"/>
  <c r="H399"/>
  <c r="H397"/>
  <c r="F396"/>
  <c r="H395"/>
  <c r="H393"/>
  <c r="H390"/>
  <c r="F389"/>
  <c r="F387"/>
  <c r="I387"/>
  <c r="E387"/>
  <c r="E388"/>
  <c r="F388"/>
  <c r="H386"/>
  <c r="E382"/>
  <c r="F382"/>
  <c r="H379"/>
  <c r="F377"/>
  <c r="E377"/>
  <c r="E385"/>
  <c r="F385"/>
  <c r="I385"/>
  <c r="H376"/>
  <c r="F373"/>
  <c r="E373"/>
  <c r="E375"/>
  <c r="F375"/>
  <c r="I375"/>
  <c r="F372"/>
  <c r="I371"/>
  <c r="F371"/>
  <c r="H370"/>
  <c r="H368"/>
  <c r="F367"/>
  <c r="H366"/>
  <c r="F364"/>
  <c r="E364"/>
  <c r="E391"/>
  <c r="F361"/>
  <c r="H360"/>
  <c r="E359"/>
  <c r="F359"/>
  <c r="F358"/>
  <c r="I358"/>
  <c r="H357"/>
  <c r="F356"/>
  <c r="E356"/>
  <c r="I355"/>
  <c r="F355"/>
  <c r="H354"/>
  <c r="E353"/>
  <c r="F353"/>
  <c r="F352"/>
  <c r="I352"/>
  <c r="H351"/>
  <c r="F350"/>
  <c r="E350"/>
  <c r="I349"/>
  <c r="I361"/>
  <c r="B441"/>
  <c r="F349"/>
  <c r="E346"/>
  <c r="F346"/>
  <c r="H345"/>
  <c r="E343"/>
  <c r="E344"/>
  <c r="F344"/>
  <c r="H342"/>
  <c r="H339"/>
  <c r="E337"/>
  <c r="E338"/>
  <c r="F338"/>
  <c r="H336"/>
  <c r="E331"/>
  <c r="E334"/>
  <c r="F334"/>
  <c r="H330"/>
  <c r="H328"/>
  <c r="H326"/>
  <c r="H324"/>
  <c r="E322"/>
  <c r="E329"/>
  <c r="F329"/>
  <c r="I329"/>
  <c r="H321"/>
  <c r="H319"/>
  <c r="H317"/>
  <c r="E314"/>
  <c r="E320"/>
  <c r="F320"/>
  <c r="I320"/>
  <c r="H313"/>
  <c r="F312"/>
  <c r="H310"/>
  <c r="H308"/>
  <c r="E304"/>
  <c r="E306"/>
  <c r="F306"/>
  <c r="E301"/>
  <c r="F301"/>
  <c r="H300"/>
  <c r="E298"/>
  <c r="E299"/>
  <c r="F299"/>
  <c r="H297"/>
  <c r="H294"/>
  <c r="E292"/>
  <c r="E293"/>
  <c r="F293"/>
  <c r="E289"/>
  <c r="F289"/>
  <c r="H288"/>
  <c r="F282"/>
  <c r="H281"/>
  <c r="H279"/>
  <c r="H277"/>
  <c r="H275"/>
  <c r="H273"/>
  <c r="E271"/>
  <c r="E287"/>
  <c r="F287"/>
  <c r="I287"/>
  <c r="H270"/>
  <c r="H268"/>
  <c r="H266"/>
  <c r="H264"/>
  <c r="H262"/>
  <c r="E260"/>
  <c r="E269"/>
  <c r="F269"/>
  <c r="I269"/>
  <c r="H259"/>
  <c r="F257"/>
  <c r="E254"/>
  <c r="E258"/>
  <c r="F258"/>
  <c r="E251"/>
  <c r="F251"/>
  <c r="H250"/>
  <c r="F249"/>
  <c r="H247"/>
  <c r="H242"/>
  <c r="H240"/>
  <c r="E237"/>
  <c r="E238"/>
  <c r="F238"/>
  <c r="I238"/>
  <c r="F234"/>
  <c r="E234"/>
  <c r="H233"/>
  <c r="H232"/>
  <c r="H230"/>
  <c r="H229"/>
  <c r="E227"/>
  <c r="E228"/>
  <c r="F228"/>
  <c r="H226"/>
  <c r="E223"/>
  <c r="E224"/>
  <c r="F224"/>
  <c r="H222"/>
  <c r="E220"/>
  <c r="E221"/>
  <c r="F221"/>
  <c r="H219"/>
  <c r="H218"/>
  <c r="H216"/>
  <c r="E213"/>
  <c r="E217"/>
  <c r="F217"/>
  <c r="H212"/>
  <c r="H209"/>
  <c r="F208"/>
  <c r="H207"/>
  <c r="H205"/>
  <c r="F203"/>
  <c r="E203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F177"/>
  <c r="E177"/>
  <c r="E182"/>
  <c r="F182"/>
  <c r="I182"/>
  <c r="H176"/>
  <c r="H174"/>
  <c r="H173"/>
  <c r="H172"/>
  <c r="H169"/>
  <c r="H167"/>
  <c r="H166"/>
  <c r="H165"/>
  <c r="H163"/>
  <c r="E161"/>
  <c r="E170"/>
  <c r="H160"/>
  <c r="H159"/>
  <c r="E157"/>
  <c r="E158"/>
  <c r="F158"/>
  <c r="F154"/>
  <c r="E154"/>
  <c r="H153"/>
  <c r="H152"/>
  <c r="F146"/>
  <c r="E146"/>
  <c r="E151"/>
  <c r="F151"/>
  <c r="E138"/>
  <c r="F138"/>
  <c r="E135"/>
  <c r="F135"/>
  <c r="I135"/>
  <c r="B433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I105"/>
  <c r="H101"/>
  <c r="H99"/>
  <c r="H97"/>
  <c r="H95"/>
  <c r="H93"/>
  <c r="H92"/>
  <c r="H90"/>
  <c r="E88"/>
  <c r="E100"/>
  <c r="F100"/>
  <c r="I100"/>
  <c r="H86"/>
  <c r="H85"/>
  <c r="H83"/>
  <c r="H82"/>
  <c r="F80"/>
  <c r="E80"/>
  <c r="E84"/>
  <c r="F84"/>
  <c r="I84"/>
  <c r="H79"/>
  <c r="H78"/>
  <c r="E75"/>
  <c r="E77"/>
  <c r="F77"/>
  <c r="E428" i="8"/>
  <c r="F428"/>
  <c r="I426"/>
  <c r="F426"/>
  <c r="E424"/>
  <c r="F424"/>
  <c r="H422"/>
  <c r="H421"/>
  <c r="H420"/>
  <c r="E418"/>
  <c r="E419"/>
  <c r="F419"/>
  <c r="H417"/>
  <c r="H416"/>
  <c r="I412"/>
  <c r="E412"/>
  <c r="E413"/>
  <c r="F413"/>
  <c r="H411"/>
  <c r="E409"/>
  <c r="E410"/>
  <c r="F410"/>
  <c r="H408"/>
  <c r="F406"/>
  <c r="E403"/>
  <c r="E414"/>
  <c r="E400"/>
  <c r="F400"/>
  <c r="H399"/>
  <c r="H397"/>
  <c r="F396"/>
  <c r="H395"/>
  <c r="H393"/>
  <c r="H390"/>
  <c r="F389"/>
  <c r="F387"/>
  <c r="I387"/>
  <c r="E387"/>
  <c r="E388"/>
  <c r="F388"/>
  <c r="H386"/>
  <c r="E382"/>
  <c r="F382"/>
  <c r="H379"/>
  <c r="F377"/>
  <c r="E377"/>
  <c r="E385"/>
  <c r="F385"/>
  <c r="I385"/>
  <c r="H376"/>
  <c r="F373"/>
  <c r="E373"/>
  <c r="E375"/>
  <c r="F375"/>
  <c r="I375"/>
  <c r="F372"/>
  <c r="I371"/>
  <c r="F371"/>
  <c r="H370"/>
  <c r="H368"/>
  <c r="F367"/>
  <c r="H366"/>
  <c r="E364"/>
  <c r="E391"/>
  <c r="F361"/>
  <c r="H360"/>
  <c r="E359"/>
  <c r="F359"/>
  <c r="F358"/>
  <c r="I358"/>
  <c r="H357"/>
  <c r="F356"/>
  <c r="E356"/>
  <c r="I355"/>
  <c r="F355"/>
  <c r="H354"/>
  <c r="E353"/>
  <c r="F353"/>
  <c r="F352"/>
  <c r="I352"/>
  <c r="H351"/>
  <c r="F350"/>
  <c r="E350"/>
  <c r="I349"/>
  <c r="I361"/>
  <c r="B441"/>
  <c r="F349"/>
  <c r="E346"/>
  <c r="F346"/>
  <c r="H345"/>
  <c r="E343"/>
  <c r="E344"/>
  <c r="F344"/>
  <c r="H342"/>
  <c r="H339"/>
  <c r="E337"/>
  <c r="E338"/>
  <c r="F338"/>
  <c r="H336"/>
  <c r="E331"/>
  <c r="E334"/>
  <c r="F334"/>
  <c r="H330"/>
  <c r="H328"/>
  <c r="H326"/>
  <c r="H324"/>
  <c r="F322"/>
  <c r="E322"/>
  <c r="E329"/>
  <c r="F329"/>
  <c r="H321"/>
  <c r="H319"/>
  <c r="H317"/>
  <c r="E314"/>
  <c r="E320"/>
  <c r="F320"/>
  <c r="H313"/>
  <c r="F312"/>
  <c r="H310"/>
  <c r="H308"/>
  <c r="E304"/>
  <c r="E306"/>
  <c r="F306"/>
  <c r="I306"/>
  <c r="E301"/>
  <c r="F301"/>
  <c r="H300"/>
  <c r="E298"/>
  <c r="E299"/>
  <c r="F299"/>
  <c r="H297"/>
  <c r="H294"/>
  <c r="E292"/>
  <c r="E293"/>
  <c r="F293"/>
  <c r="E289"/>
  <c r="F289"/>
  <c r="H288"/>
  <c r="F282"/>
  <c r="H281"/>
  <c r="H279"/>
  <c r="H277"/>
  <c r="H275"/>
  <c r="H273"/>
  <c r="E271"/>
  <c r="E287"/>
  <c r="F287"/>
  <c r="H270"/>
  <c r="H268"/>
  <c r="H266"/>
  <c r="H264"/>
  <c r="H262"/>
  <c r="E260"/>
  <c r="E269"/>
  <c r="F269"/>
  <c r="H259"/>
  <c r="F257"/>
  <c r="E254"/>
  <c r="E258"/>
  <c r="F258"/>
  <c r="E251"/>
  <c r="F251"/>
  <c r="H250"/>
  <c r="F249"/>
  <c r="H247"/>
  <c r="H242"/>
  <c r="H240"/>
  <c r="E237"/>
  <c r="E238"/>
  <c r="F238"/>
  <c r="E234"/>
  <c r="F234"/>
  <c r="H233"/>
  <c r="H232"/>
  <c r="H230"/>
  <c r="H229"/>
  <c r="E227"/>
  <c r="E228"/>
  <c r="F228"/>
  <c r="H226"/>
  <c r="E223"/>
  <c r="E224"/>
  <c r="F224"/>
  <c r="H222"/>
  <c r="E220"/>
  <c r="E221"/>
  <c r="F221"/>
  <c r="H219"/>
  <c r="H218"/>
  <c r="H216"/>
  <c r="F213"/>
  <c r="E213"/>
  <c r="E217"/>
  <c r="F217"/>
  <c r="I217"/>
  <c r="H212"/>
  <c r="H209"/>
  <c r="F208"/>
  <c r="H207"/>
  <c r="H205"/>
  <c r="E203"/>
  <c r="E210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E177"/>
  <c r="E182"/>
  <c r="F182"/>
  <c r="I182"/>
  <c r="H176"/>
  <c r="H174"/>
  <c r="H173"/>
  <c r="H172"/>
  <c r="H169"/>
  <c r="H167"/>
  <c r="H166"/>
  <c r="H165"/>
  <c r="H163"/>
  <c r="E161"/>
  <c r="E170"/>
  <c r="H160"/>
  <c r="H159"/>
  <c r="E157"/>
  <c r="E158"/>
  <c r="F158"/>
  <c r="F154"/>
  <c r="E154"/>
  <c r="H153"/>
  <c r="H152"/>
  <c r="F146"/>
  <c r="E146"/>
  <c r="E151"/>
  <c r="F151"/>
  <c r="E138"/>
  <c r="F138"/>
  <c r="E135"/>
  <c r="F135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I105"/>
  <c r="H101"/>
  <c r="H99"/>
  <c r="H97"/>
  <c r="H95"/>
  <c r="H93"/>
  <c r="H92"/>
  <c r="H90"/>
  <c r="E88"/>
  <c r="E100"/>
  <c r="F100"/>
  <c r="I100"/>
  <c r="H86"/>
  <c r="H85"/>
  <c r="H83"/>
  <c r="H82"/>
  <c r="F80"/>
  <c r="E80"/>
  <c r="E84"/>
  <c r="F84"/>
  <c r="I84"/>
  <c r="H79"/>
  <c r="H78"/>
  <c r="E75"/>
  <c r="E77"/>
  <c r="F77"/>
  <c r="E428" i="6"/>
  <c r="F428"/>
  <c r="I426"/>
  <c r="F426"/>
  <c r="E424"/>
  <c r="F424"/>
  <c r="H422"/>
  <c r="H421"/>
  <c r="H420"/>
  <c r="E418"/>
  <c r="E419"/>
  <c r="F419"/>
  <c r="H417"/>
  <c r="H416"/>
  <c r="I412"/>
  <c r="E412"/>
  <c r="E413"/>
  <c r="F413"/>
  <c r="H411"/>
  <c r="E409"/>
  <c r="E410"/>
  <c r="F410"/>
  <c r="H408"/>
  <c r="F406"/>
  <c r="E403"/>
  <c r="E414"/>
  <c r="E400"/>
  <c r="F400"/>
  <c r="H399"/>
  <c r="H397"/>
  <c r="F396"/>
  <c r="H395"/>
  <c r="H393"/>
  <c r="H390"/>
  <c r="F389"/>
  <c r="E387"/>
  <c r="E388"/>
  <c r="F388"/>
  <c r="H386"/>
  <c r="H379"/>
  <c r="E377"/>
  <c r="E385"/>
  <c r="F385"/>
  <c r="I385"/>
  <c r="H376"/>
  <c r="E373"/>
  <c r="E375"/>
  <c r="F375"/>
  <c r="I375"/>
  <c r="F372"/>
  <c r="I371"/>
  <c r="F371"/>
  <c r="H370"/>
  <c r="H368"/>
  <c r="F367"/>
  <c r="H366"/>
  <c r="F364"/>
  <c r="E364"/>
  <c r="E391"/>
  <c r="E394"/>
  <c r="F394"/>
  <c r="I394"/>
  <c r="F361"/>
  <c r="H360"/>
  <c r="E359"/>
  <c r="F359"/>
  <c r="F358"/>
  <c r="I358"/>
  <c r="H357"/>
  <c r="F356"/>
  <c r="E356"/>
  <c r="I355"/>
  <c r="F355"/>
  <c r="H354"/>
  <c r="E353"/>
  <c r="F353"/>
  <c r="F352"/>
  <c r="I352"/>
  <c r="H351"/>
  <c r="F350"/>
  <c r="E350"/>
  <c r="I349"/>
  <c r="I361"/>
  <c r="B441"/>
  <c r="F349"/>
  <c r="E346"/>
  <c r="F346"/>
  <c r="H345"/>
  <c r="E343"/>
  <c r="E344"/>
  <c r="F344"/>
  <c r="H342"/>
  <c r="H339"/>
  <c r="E337"/>
  <c r="E338"/>
  <c r="F338"/>
  <c r="H336"/>
  <c r="E331"/>
  <c r="E334"/>
  <c r="F334"/>
  <c r="H330"/>
  <c r="H328"/>
  <c r="H326"/>
  <c r="H324"/>
  <c r="E322"/>
  <c r="E329"/>
  <c r="F329"/>
  <c r="I329"/>
  <c r="H321"/>
  <c r="H319"/>
  <c r="H317"/>
  <c r="E314"/>
  <c r="E320"/>
  <c r="F320"/>
  <c r="I320"/>
  <c r="H313"/>
  <c r="F312"/>
  <c r="H310"/>
  <c r="H308"/>
  <c r="E304"/>
  <c r="E306"/>
  <c r="F306"/>
  <c r="E301"/>
  <c r="F301"/>
  <c r="H300"/>
  <c r="E298"/>
  <c r="E299"/>
  <c r="F299"/>
  <c r="H297"/>
  <c r="H294"/>
  <c r="E292"/>
  <c r="E293"/>
  <c r="F293"/>
  <c r="E289"/>
  <c r="F289"/>
  <c r="H288"/>
  <c r="F282"/>
  <c r="H281"/>
  <c r="H279"/>
  <c r="H277"/>
  <c r="H275"/>
  <c r="H273"/>
  <c r="E271"/>
  <c r="E287"/>
  <c r="F287"/>
  <c r="I287"/>
  <c r="H270"/>
  <c r="H268"/>
  <c r="H266"/>
  <c r="H264"/>
  <c r="H262"/>
  <c r="E260"/>
  <c r="E269"/>
  <c r="F269"/>
  <c r="I269"/>
  <c r="H259"/>
  <c r="F257"/>
  <c r="E254"/>
  <c r="E258"/>
  <c r="F258"/>
  <c r="E251"/>
  <c r="F251"/>
  <c r="H250"/>
  <c r="F249"/>
  <c r="H247"/>
  <c r="H242"/>
  <c r="H240"/>
  <c r="E237"/>
  <c r="E238"/>
  <c r="F238"/>
  <c r="I238"/>
  <c r="F234"/>
  <c r="E234"/>
  <c r="H233"/>
  <c r="H232"/>
  <c r="H230"/>
  <c r="H229"/>
  <c r="E227"/>
  <c r="E228"/>
  <c r="F228"/>
  <c r="H226"/>
  <c r="E223"/>
  <c r="E224"/>
  <c r="F224"/>
  <c r="H222"/>
  <c r="E220"/>
  <c r="E221"/>
  <c r="F221"/>
  <c r="H219"/>
  <c r="H218"/>
  <c r="H216"/>
  <c r="E213"/>
  <c r="E217"/>
  <c r="F217"/>
  <c r="I217"/>
  <c r="H212"/>
  <c r="H209"/>
  <c r="F208"/>
  <c r="H207"/>
  <c r="H205"/>
  <c r="E203"/>
  <c r="E210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E177"/>
  <c r="E182"/>
  <c r="F182"/>
  <c r="I182"/>
  <c r="H176"/>
  <c r="H174"/>
  <c r="H173"/>
  <c r="H172"/>
  <c r="H169"/>
  <c r="H167"/>
  <c r="H166"/>
  <c r="H165"/>
  <c r="H163"/>
  <c r="E161"/>
  <c r="E168"/>
  <c r="F168"/>
  <c r="I168"/>
  <c r="H160"/>
  <c r="H159"/>
  <c r="F157"/>
  <c r="E157"/>
  <c r="E154"/>
  <c r="F154"/>
  <c r="H153"/>
  <c r="H152"/>
  <c r="E146"/>
  <c r="F146"/>
  <c r="E138"/>
  <c r="F138"/>
  <c r="E135"/>
  <c r="F135"/>
  <c r="H134"/>
  <c r="F133"/>
  <c r="F132"/>
  <c r="E130"/>
  <c r="F130"/>
  <c r="E125"/>
  <c r="F125"/>
  <c r="F122"/>
  <c r="E122"/>
  <c r="H112"/>
  <c r="F111"/>
  <c r="E110"/>
  <c r="F110"/>
  <c r="F108"/>
  <c r="I108"/>
  <c r="E108"/>
  <c r="E109"/>
  <c r="F109"/>
  <c r="H106"/>
  <c r="F103"/>
  <c r="E103"/>
  <c r="E105"/>
  <c r="F105"/>
  <c r="I105"/>
  <c r="H101"/>
  <c r="H99"/>
  <c r="H97"/>
  <c r="H95"/>
  <c r="H93"/>
  <c r="H92"/>
  <c r="H90"/>
  <c r="E88"/>
  <c r="E100"/>
  <c r="F100"/>
  <c r="I100"/>
  <c r="H86"/>
  <c r="H85"/>
  <c r="H83"/>
  <c r="H82"/>
  <c r="E80"/>
  <c r="E81"/>
  <c r="F81"/>
  <c r="H79"/>
  <c r="H78"/>
  <c r="E75"/>
  <c r="E77"/>
  <c r="F77"/>
  <c r="I77"/>
  <c r="E428" i="5"/>
  <c r="F428"/>
  <c r="I426"/>
  <c r="F426"/>
  <c r="E424"/>
  <c r="F424"/>
  <c r="H422"/>
  <c r="H421"/>
  <c r="H420"/>
  <c r="E418"/>
  <c r="F418"/>
  <c r="I418"/>
  <c r="H417"/>
  <c r="H416"/>
  <c r="I412"/>
  <c r="E412"/>
  <c r="E413"/>
  <c r="F413"/>
  <c r="H411"/>
  <c r="E409"/>
  <c r="H408"/>
  <c r="F406"/>
  <c r="E403"/>
  <c r="E407"/>
  <c r="F407"/>
  <c r="E400"/>
  <c r="F400"/>
  <c r="H399"/>
  <c r="H397"/>
  <c r="F396"/>
  <c r="H395"/>
  <c r="H393"/>
  <c r="H390"/>
  <c r="F389"/>
  <c r="E387"/>
  <c r="E388"/>
  <c r="F388"/>
  <c r="H386"/>
  <c r="E382"/>
  <c r="F382"/>
  <c r="I382"/>
  <c r="H379"/>
  <c r="F377"/>
  <c r="E377"/>
  <c r="E385"/>
  <c r="F385"/>
  <c r="I385"/>
  <c r="H376"/>
  <c r="E373"/>
  <c r="E375"/>
  <c r="F375"/>
  <c r="F372"/>
  <c r="I371"/>
  <c r="F371"/>
  <c r="H370"/>
  <c r="H368"/>
  <c r="F367"/>
  <c r="H366"/>
  <c r="E364"/>
  <c r="E391"/>
  <c r="F361"/>
  <c r="H360"/>
  <c r="E359"/>
  <c r="F359"/>
  <c r="F358"/>
  <c r="I358"/>
  <c r="H357"/>
  <c r="I355"/>
  <c r="F356"/>
  <c r="E356"/>
  <c r="F355"/>
  <c r="H354"/>
  <c r="E353"/>
  <c r="F353"/>
  <c r="F352"/>
  <c r="I352"/>
  <c r="H351"/>
  <c r="I349"/>
  <c r="F350"/>
  <c r="E350"/>
  <c r="F349"/>
  <c r="E346"/>
  <c r="F346"/>
  <c r="H345"/>
  <c r="E343"/>
  <c r="E344"/>
  <c r="F344"/>
  <c r="H342"/>
  <c r="H339"/>
  <c r="E337"/>
  <c r="E338"/>
  <c r="F338"/>
  <c r="H336"/>
  <c r="E331"/>
  <c r="E334"/>
  <c r="F334"/>
  <c r="I334"/>
  <c r="H330"/>
  <c r="H328"/>
  <c r="H326"/>
  <c r="H324"/>
  <c r="F322"/>
  <c r="E322"/>
  <c r="E329"/>
  <c r="F329"/>
  <c r="I329"/>
  <c r="H321"/>
  <c r="H319"/>
  <c r="H317"/>
  <c r="E314"/>
  <c r="E320"/>
  <c r="F320"/>
  <c r="I320"/>
  <c r="H313"/>
  <c r="F312"/>
  <c r="H310"/>
  <c r="H308"/>
  <c r="E304"/>
  <c r="E306"/>
  <c r="F306"/>
  <c r="E301"/>
  <c r="F301"/>
  <c r="H300"/>
  <c r="E298"/>
  <c r="E299"/>
  <c r="F299"/>
  <c r="H297"/>
  <c r="H294"/>
  <c r="E292"/>
  <c r="E293"/>
  <c r="F293"/>
  <c r="E289"/>
  <c r="F289"/>
  <c r="H288"/>
  <c r="F282"/>
  <c r="H281"/>
  <c r="H279"/>
  <c r="H277"/>
  <c r="H275"/>
  <c r="H273"/>
  <c r="E271"/>
  <c r="E287"/>
  <c r="F287"/>
  <c r="I287"/>
  <c r="H270"/>
  <c r="H268"/>
  <c r="H266"/>
  <c r="H264"/>
  <c r="H262"/>
  <c r="E260"/>
  <c r="E269"/>
  <c r="F269"/>
  <c r="I269"/>
  <c r="H259"/>
  <c r="F257"/>
  <c r="E254"/>
  <c r="E258"/>
  <c r="F258"/>
  <c r="E251"/>
  <c r="F251"/>
  <c r="H250"/>
  <c r="F249"/>
  <c r="H247"/>
  <c r="H242"/>
  <c r="H240"/>
  <c r="E237"/>
  <c r="E238"/>
  <c r="F238"/>
  <c r="I238"/>
  <c r="F234"/>
  <c r="E234"/>
  <c r="H233"/>
  <c r="H232"/>
  <c r="H230"/>
  <c r="H229"/>
  <c r="E227"/>
  <c r="E228"/>
  <c r="F228"/>
  <c r="I228"/>
  <c r="H226"/>
  <c r="E223"/>
  <c r="E224"/>
  <c r="F224"/>
  <c r="I224"/>
  <c r="H222"/>
  <c r="E220"/>
  <c r="E221"/>
  <c r="F221"/>
  <c r="H219"/>
  <c r="H218"/>
  <c r="H216"/>
  <c r="E213"/>
  <c r="E217"/>
  <c r="F217"/>
  <c r="I217"/>
  <c r="H212"/>
  <c r="H209"/>
  <c r="F208"/>
  <c r="H207"/>
  <c r="H205"/>
  <c r="E203"/>
  <c r="E210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F177"/>
  <c r="E177"/>
  <c r="E182"/>
  <c r="F182"/>
  <c r="I182"/>
  <c r="H176"/>
  <c r="H174"/>
  <c r="H173"/>
  <c r="H172"/>
  <c r="H169"/>
  <c r="H167"/>
  <c r="H166"/>
  <c r="H165"/>
  <c r="H163"/>
  <c r="E161"/>
  <c r="H160"/>
  <c r="H159"/>
  <c r="E157"/>
  <c r="E154"/>
  <c r="F154"/>
  <c r="H153"/>
  <c r="H152"/>
  <c r="E146"/>
  <c r="E151"/>
  <c r="F151"/>
  <c r="E138"/>
  <c r="F138"/>
  <c r="E135"/>
  <c r="F135"/>
  <c r="I135"/>
  <c r="B433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H101"/>
  <c r="H99"/>
  <c r="H97"/>
  <c r="H95"/>
  <c r="H93"/>
  <c r="H92"/>
  <c r="H90"/>
  <c r="E88"/>
  <c r="E100"/>
  <c r="F100"/>
  <c r="I100"/>
  <c r="H86"/>
  <c r="H85"/>
  <c r="H83"/>
  <c r="H82"/>
  <c r="E80"/>
  <c r="E81"/>
  <c r="F81"/>
  <c r="I81"/>
  <c r="H79"/>
  <c r="H78"/>
  <c r="E75"/>
  <c r="E77"/>
  <c r="F77"/>
  <c r="E428" i="3"/>
  <c r="F428"/>
  <c r="I426"/>
  <c r="F426"/>
  <c r="E424"/>
  <c r="F424"/>
  <c r="H422"/>
  <c r="H421"/>
  <c r="H420"/>
  <c r="E418"/>
  <c r="E419"/>
  <c r="F419"/>
  <c r="H417"/>
  <c r="H416"/>
  <c r="I412"/>
  <c r="E412"/>
  <c r="E413"/>
  <c r="F413"/>
  <c r="H411"/>
  <c r="E409"/>
  <c r="E410"/>
  <c r="F410"/>
  <c r="H408"/>
  <c r="F406"/>
  <c r="E403"/>
  <c r="E414"/>
  <c r="E400"/>
  <c r="F400"/>
  <c r="H399"/>
  <c r="H397"/>
  <c r="F396"/>
  <c r="H395"/>
  <c r="H393"/>
  <c r="H390"/>
  <c r="F389"/>
  <c r="F387"/>
  <c r="I387"/>
  <c r="E387"/>
  <c r="E388"/>
  <c r="F388"/>
  <c r="H386"/>
  <c r="E382"/>
  <c r="F382"/>
  <c r="H379"/>
  <c r="F377"/>
  <c r="E377"/>
  <c r="E385"/>
  <c r="F385"/>
  <c r="I385"/>
  <c r="H376"/>
  <c r="F373"/>
  <c r="E373"/>
  <c r="E375"/>
  <c r="F375"/>
  <c r="I375"/>
  <c r="F372"/>
  <c r="I371"/>
  <c r="F371"/>
  <c r="H370"/>
  <c r="H368"/>
  <c r="F367"/>
  <c r="H366"/>
  <c r="E364"/>
  <c r="E391"/>
  <c r="F361"/>
  <c r="H360"/>
  <c r="E359"/>
  <c r="F359"/>
  <c r="F358"/>
  <c r="I358"/>
  <c r="H357"/>
  <c r="I355"/>
  <c r="F356"/>
  <c r="E356"/>
  <c r="F355"/>
  <c r="H354"/>
  <c r="E353"/>
  <c r="F353"/>
  <c r="F352"/>
  <c r="I352"/>
  <c r="H351"/>
  <c r="I349"/>
  <c r="F350"/>
  <c r="E350"/>
  <c r="F349"/>
  <c r="E346"/>
  <c r="F346"/>
  <c r="H345"/>
  <c r="E343"/>
  <c r="E344"/>
  <c r="F344"/>
  <c r="H342"/>
  <c r="H339"/>
  <c r="E337"/>
  <c r="E338"/>
  <c r="F338"/>
  <c r="H336"/>
  <c r="E331"/>
  <c r="E334"/>
  <c r="F334"/>
  <c r="I334"/>
  <c r="H330"/>
  <c r="H328"/>
  <c r="H326"/>
  <c r="H324"/>
  <c r="F322"/>
  <c r="E322"/>
  <c r="E329"/>
  <c r="F329"/>
  <c r="I329"/>
  <c r="H321"/>
  <c r="H319"/>
  <c r="H317"/>
  <c r="F314"/>
  <c r="E314"/>
  <c r="E320"/>
  <c r="F320"/>
  <c r="I320"/>
  <c r="H313"/>
  <c r="F312"/>
  <c r="H310"/>
  <c r="H308"/>
  <c r="E304"/>
  <c r="E306"/>
  <c r="F306"/>
  <c r="I306"/>
  <c r="E301"/>
  <c r="F301"/>
  <c r="H300"/>
  <c r="E298"/>
  <c r="E299"/>
  <c r="F299"/>
  <c r="H297"/>
  <c r="H294"/>
  <c r="E292"/>
  <c r="E293"/>
  <c r="F293"/>
  <c r="E289"/>
  <c r="F289"/>
  <c r="H288"/>
  <c r="F282"/>
  <c r="H281"/>
  <c r="H279"/>
  <c r="H277"/>
  <c r="H275"/>
  <c r="H273"/>
  <c r="E271"/>
  <c r="E287"/>
  <c r="F287"/>
  <c r="H270"/>
  <c r="H268"/>
  <c r="H266"/>
  <c r="H264"/>
  <c r="H262"/>
  <c r="E260"/>
  <c r="E269"/>
  <c r="F269"/>
  <c r="H259"/>
  <c r="F257"/>
  <c r="E254"/>
  <c r="E258"/>
  <c r="F258"/>
  <c r="E251"/>
  <c r="F251"/>
  <c r="H250"/>
  <c r="F249"/>
  <c r="H247"/>
  <c r="H242"/>
  <c r="H240"/>
  <c r="E237"/>
  <c r="E238"/>
  <c r="F238"/>
  <c r="F234"/>
  <c r="E234"/>
  <c r="H233"/>
  <c r="H232"/>
  <c r="H230"/>
  <c r="H229"/>
  <c r="E227"/>
  <c r="E228"/>
  <c r="F228"/>
  <c r="I228"/>
  <c r="H226"/>
  <c r="E223"/>
  <c r="E224"/>
  <c r="F224"/>
  <c r="I224"/>
  <c r="H222"/>
  <c r="E220"/>
  <c r="E221"/>
  <c r="F221"/>
  <c r="H219"/>
  <c r="H218"/>
  <c r="H216"/>
  <c r="E213"/>
  <c r="E217"/>
  <c r="F217"/>
  <c r="I217"/>
  <c r="H212"/>
  <c r="H209"/>
  <c r="F208"/>
  <c r="H207"/>
  <c r="H205"/>
  <c r="F203"/>
  <c r="E203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F177"/>
  <c r="E177"/>
  <c r="E182"/>
  <c r="F182"/>
  <c r="I182"/>
  <c r="H176"/>
  <c r="H174"/>
  <c r="H173"/>
  <c r="H172"/>
  <c r="H169"/>
  <c r="H167"/>
  <c r="H166"/>
  <c r="H165"/>
  <c r="H163"/>
  <c r="E161"/>
  <c r="E170"/>
  <c r="H160"/>
  <c r="H159"/>
  <c r="E157"/>
  <c r="E158"/>
  <c r="F158"/>
  <c r="F154"/>
  <c r="I154"/>
  <c r="B434"/>
  <c r="E154"/>
  <c r="H153"/>
  <c r="H152"/>
  <c r="F146"/>
  <c r="E146"/>
  <c r="E151"/>
  <c r="F151"/>
  <c r="F138"/>
  <c r="E138"/>
  <c r="E145"/>
  <c r="F145"/>
  <c r="E135"/>
  <c r="F135"/>
  <c r="I135"/>
  <c r="B433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H101"/>
  <c r="H99"/>
  <c r="H97"/>
  <c r="H95"/>
  <c r="H93"/>
  <c r="H92"/>
  <c r="H90"/>
  <c r="E88"/>
  <c r="E100"/>
  <c r="F100"/>
  <c r="H86"/>
  <c r="H85"/>
  <c r="H83"/>
  <c r="H82"/>
  <c r="E80"/>
  <c r="E81"/>
  <c r="F81"/>
  <c r="I81"/>
  <c r="H79"/>
  <c r="H78"/>
  <c r="E75"/>
  <c r="E77"/>
  <c r="F77"/>
  <c r="E428" i="2"/>
  <c r="F428"/>
  <c r="I426"/>
  <c r="F426"/>
  <c r="E424"/>
  <c r="F424"/>
  <c r="H422"/>
  <c r="H421"/>
  <c r="H420"/>
  <c r="E418"/>
  <c r="E419"/>
  <c r="F419"/>
  <c r="H417"/>
  <c r="H416"/>
  <c r="I412"/>
  <c r="E412"/>
  <c r="H411"/>
  <c r="E409"/>
  <c r="E410"/>
  <c r="F410"/>
  <c r="H408"/>
  <c r="F406"/>
  <c r="E403"/>
  <c r="E407"/>
  <c r="F407"/>
  <c r="E400"/>
  <c r="F400"/>
  <c r="H399"/>
  <c r="H397"/>
  <c r="F396"/>
  <c r="H395"/>
  <c r="H393"/>
  <c r="H390"/>
  <c r="F389"/>
  <c r="F387"/>
  <c r="I387"/>
  <c r="E387"/>
  <c r="E388"/>
  <c r="F388"/>
  <c r="H386"/>
  <c r="E382"/>
  <c r="F382"/>
  <c r="H379"/>
  <c r="F377"/>
  <c r="E377"/>
  <c r="E385"/>
  <c r="F385"/>
  <c r="I385"/>
  <c r="H376"/>
  <c r="F373"/>
  <c r="E373"/>
  <c r="E375"/>
  <c r="F375"/>
  <c r="I375"/>
  <c r="F372"/>
  <c r="I371"/>
  <c r="F371"/>
  <c r="H370"/>
  <c r="H368"/>
  <c r="F367"/>
  <c r="H366"/>
  <c r="E364"/>
  <c r="E391"/>
  <c r="F361"/>
  <c r="H360"/>
  <c r="E359"/>
  <c r="F359"/>
  <c r="F358"/>
  <c r="I358"/>
  <c r="H357"/>
  <c r="F356"/>
  <c r="E356"/>
  <c r="I355"/>
  <c r="F355"/>
  <c r="H354"/>
  <c r="E353"/>
  <c r="F353"/>
  <c r="F352"/>
  <c r="I352"/>
  <c r="H351"/>
  <c r="F350"/>
  <c r="E350"/>
  <c r="I349"/>
  <c r="I361"/>
  <c r="B441"/>
  <c r="F349"/>
  <c r="E346"/>
  <c r="F346"/>
  <c r="H345"/>
  <c r="E343"/>
  <c r="E344"/>
  <c r="F344"/>
  <c r="H342"/>
  <c r="H339"/>
  <c r="E337"/>
  <c r="E338"/>
  <c r="F338"/>
  <c r="H336"/>
  <c r="E331"/>
  <c r="E334"/>
  <c r="F334"/>
  <c r="H330"/>
  <c r="H328"/>
  <c r="H326"/>
  <c r="H324"/>
  <c r="E322"/>
  <c r="F322"/>
  <c r="H321"/>
  <c r="H319"/>
  <c r="H317"/>
  <c r="E314"/>
  <c r="E320"/>
  <c r="F320"/>
  <c r="I320"/>
  <c r="H313"/>
  <c r="F312"/>
  <c r="H310"/>
  <c r="H308"/>
  <c r="E307"/>
  <c r="F307"/>
  <c r="F304"/>
  <c r="E304"/>
  <c r="E306"/>
  <c r="F306"/>
  <c r="E301"/>
  <c r="F301"/>
  <c r="H300"/>
  <c r="E298"/>
  <c r="E299"/>
  <c r="F299"/>
  <c r="H297"/>
  <c r="H294"/>
  <c r="E292"/>
  <c r="E293"/>
  <c r="F293"/>
  <c r="F289"/>
  <c r="E289"/>
  <c r="H288"/>
  <c r="F282"/>
  <c r="H281"/>
  <c r="H279"/>
  <c r="H277"/>
  <c r="H275"/>
  <c r="H273"/>
  <c r="E271"/>
  <c r="E287"/>
  <c r="F287"/>
  <c r="H270"/>
  <c r="H268"/>
  <c r="H266"/>
  <c r="H264"/>
  <c r="H262"/>
  <c r="E260"/>
  <c r="E269"/>
  <c r="F269"/>
  <c r="H259"/>
  <c r="F257"/>
  <c r="E254"/>
  <c r="E258"/>
  <c r="F258"/>
  <c r="E251"/>
  <c r="F251"/>
  <c r="H250"/>
  <c r="F249"/>
  <c r="H247"/>
  <c r="H242"/>
  <c r="H240"/>
  <c r="E237"/>
  <c r="E238"/>
  <c r="F238"/>
  <c r="F234"/>
  <c r="E234"/>
  <c r="H233"/>
  <c r="H232"/>
  <c r="H230"/>
  <c r="H229"/>
  <c r="E227"/>
  <c r="E228"/>
  <c r="F228"/>
  <c r="I228"/>
  <c r="H226"/>
  <c r="E223"/>
  <c r="E224"/>
  <c r="F224"/>
  <c r="I224"/>
  <c r="H222"/>
  <c r="E220"/>
  <c r="F220"/>
  <c r="I220"/>
  <c r="H219"/>
  <c r="H218"/>
  <c r="H216"/>
  <c r="E213"/>
  <c r="E217"/>
  <c r="F217"/>
  <c r="I217"/>
  <c r="H212"/>
  <c r="H209"/>
  <c r="F208"/>
  <c r="H207"/>
  <c r="H205"/>
  <c r="F203"/>
  <c r="E203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F177"/>
  <c r="E177"/>
  <c r="E182"/>
  <c r="F182"/>
  <c r="I182"/>
  <c r="H176"/>
  <c r="H174"/>
  <c r="H173"/>
  <c r="H172"/>
  <c r="H169"/>
  <c r="H167"/>
  <c r="H166"/>
  <c r="H165"/>
  <c r="H163"/>
  <c r="E161"/>
  <c r="E170"/>
  <c r="H160"/>
  <c r="H159"/>
  <c r="E157"/>
  <c r="E158"/>
  <c r="F158"/>
  <c r="E154"/>
  <c r="F154"/>
  <c r="H153"/>
  <c r="H152"/>
  <c r="E146"/>
  <c r="F146"/>
  <c r="E138"/>
  <c r="F138"/>
  <c r="E135"/>
  <c r="F135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I105"/>
  <c r="H101"/>
  <c r="H99"/>
  <c r="H97"/>
  <c r="H95"/>
  <c r="H93"/>
  <c r="H92"/>
  <c r="H90"/>
  <c r="E88"/>
  <c r="E100"/>
  <c r="F100"/>
  <c r="I100"/>
  <c r="H86"/>
  <c r="H85"/>
  <c r="H83"/>
  <c r="H82"/>
  <c r="E80"/>
  <c r="E81"/>
  <c r="F81"/>
  <c r="H79"/>
  <c r="H78"/>
  <c r="E75"/>
  <c r="E77"/>
  <c r="F77"/>
  <c r="I77"/>
  <c r="E428" i="1"/>
  <c r="F428"/>
  <c r="I426"/>
  <c r="F426"/>
  <c r="E424"/>
  <c r="F424"/>
  <c r="H422"/>
  <c r="H421"/>
  <c r="H420"/>
  <c r="E418"/>
  <c r="E419"/>
  <c r="F419"/>
  <c r="H417"/>
  <c r="H416"/>
  <c r="I412"/>
  <c r="E412"/>
  <c r="E413"/>
  <c r="F413"/>
  <c r="H411"/>
  <c r="E409"/>
  <c r="E410"/>
  <c r="F410"/>
  <c r="H408"/>
  <c r="F406"/>
  <c r="E403"/>
  <c r="E414"/>
  <c r="E400"/>
  <c r="F400"/>
  <c r="H399"/>
  <c r="H397"/>
  <c r="F396"/>
  <c r="H395"/>
  <c r="H393"/>
  <c r="H390"/>
  <c r="F389"/>
  <c r="F387"/>
  <c r="I387"/>
  <c r="E387"/>
  <c r="E388"/>
  <c r="F388"/>
  <c r="H386"/>
  <c r="E382"/>
  <c r="F382"/>
  <c r="H379"/>
  <c r="F377"/>
  <c r="E377"/>
  <c r="E385"/>
  <c r="F385"/>
  <c r="I385"/>
  <c r="H376"/>
  <c r="F373"/>
  <c r="E373"/>
  <c r="E375"/>
  <c r="F375"/>
  <c r="I375"/>
  <c r="F372"/>
  <c r="I371"/>
  <c r="F371"/>
  <c r="H370"/>
  <c r="H368"/>
  <c r="F367"/>
  <c r="H366"/>
  <c r="E364"/>
  <c r="E391"/>
  <c r="F361"/>
  <c r="H360"/>
  <c r="E359"/>
  <c r="F359"/>
  <c r="F358"/>
  <c r="I358"/>
  <c r="H357"/>
  <c r="E356"/>
  <c r="F356"/>
  <c r="F355"/>
  <c r="I355"/>
  <c r="H354"/>
  <c r="E353"/>
  <c r="F353"/>
  <c r="F352"/>
  <c r="I352"/>
  <c r="H351"/>
  <c r="E350"/>
  <c r="F350"/>
  <c r="F349"/>
  <c r="I349"/>
  <c r="E346"/>
  <c r="F346"/>
  <c r="H345"/>
  <c r="E343"/>
  <c r="E344"/>
  <c r="F344"/>
  <c r="H342"/>
  <c r="H339"/>
  <c r="E337"/>
  <c r="E338"/>
  <c r="F338"/>
  <c r="H336"/>
  <c r="E331"/>
  <c r="E334"/>
  <c r="F334"/>
  <c r="I334"/>
  <c r="H330"/>
  <c r="H328"/>
  <c r="H326"/>
  <c r="H324"/>
  <c r="E322"/>
  <c r="E329"/>
  <c r="F329"/>
  <c r="I329"/>
  <c r="H321"/>
  <c r="H319"/>
  <c r="H317"/>
  <c r="E314"/>
  <c r="E320"/>
  <c r="F320"/>
  <c r="I320"/>
  <c r="H313"/>
  <c r="F312"/>
  <c r="H310"/>
  <c r="H308"/>
  <c r="E304"/>
  <c r="E306"/>
  <c r="F306"/>
  <c r="I306"/>
  <c r="E301"/>
  <c r="F301"/>
  <c r="H300"/>
  <c r="E298"/>
  <c r="E299"/>
  <c r="F299"/>
  <c r="H297"/>
  <c r="H294"/>
  <c r="E292"/>
  <c r="E293"/>
  <c r="F293"/>
  <c r="E289"/>
  <c r="F289"/>
  <c r="H288"/>
  <c r="F282"/>
  <c r="H281"/>
  <c r="H279"/>
  <c r="H277"/>
  <c r="H275"/>
  <c r="H273"/>
  <c r="E271"/>
  <c r="E287"/>
  <c r="F287"/>
  <c r="I287"/>
  <c r="H270"/>
  <c r="H268"/>
  <c r="H266"/>
  <c r="H264"/>
  <c r="H262"/>
  <c r="E260"/>
  <c r="E269"/>
  <c r="F269"/>
  <c r="I269"/>
  <c r="H259"/>
  <c r="F257"/>
  <c r="F254"/>
  <c r="I254"/>
  <c r="E254"/>
  <c r="E258"/>
  <c r="F258"/>
  <c r="E251"/>
  <c r="F251"/>
  <c r="H250"/>
  <c r="F249"/>
  <c r="H247"/>
  <c r="H242"/>
  <c r="H240"/>
  <c r="E237"/>
  <c r="E238"/>
  <c r="F238"/>
  <c r="I238"/>
  <c r="E234"/>
  <c r="F234"/>
  <c r="H233"/>
  <c r="H232"/>
  <c r="H230"/>
  <c r="H229"/>
  <c r="E227"/>
  <c r="E228"/>
  <c r="F228"/>
  <c r="I228"/>
  <c r="H226"/>
  <c r="E223"/>
  <c r="E224"/>
  <c r="F224"/>
  <c r="I224"/>
  <c r="H222"/>
  <c r="E220"/>
  <c r="E221"/>
  <c r="F221"/>
  <c r="H219"/>
  <c r="H218"/>
  <c r="H216"/>
  <c r="E213"/>
  <c r="E217"/>
  <c r="F217"/>
  <c r="I217"/>
  <c r="H212"/>
  <c r="H209"/>
  <c r="F208"/>
  <c r="H207"/>
  <c r="H205"/>
  <c r="E203"/>
  <c r="E210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E177"/>
  <c r="E182"/>
  <c r="F182"/>
  <c r="I182"/>
  <c r="H176"/>
  <c r="H174"/>
  <c r="H173"/>
  <c r="H172"/>
  <c r="H169"/>
  <c r="H167"/>
  <c r="H166"/>
  <c r="H165"/>
  <c r="H163"/>
  <c r="E161"/>
  <c r="E170"/>
  <c r="H160"/>
  <c r="H159"/>
  <c r="E157"/>
  <c r="E158"/>
  <c r="F158"/>
  <c r="E154"/>
  <c r="F154"/>
  <c r="I154"/>
  <c r="B434"/>
  <c r="H153"/>
  <c r="H152"/>
  <c r="E146"/>
  <c r="F146"/>
  <c r="E138"/>
  <c r="F138"/>
  <c r="E135"/>
  <c r="F135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I105"/>
  <c r="H101"/>
  <c r="H99"/>
  <c r="H97"/>
  <c r="H95"/>
  <c r="H93"/>
  <c r="H92"/>
  <c r="H90"/>
  <c r="E88"/>
  <c r="E100"/>
  <c r="F100"/>
  <c r="I100"/>
  <c r="H86"/>
  <c r="H85"/>
  <c r="H83"/>
  <c r="H82"/>
  <c r="E80"/>
  <c r="E81"/>
  <c r="F81"/>
  <c r="H79"/>
  <c r="H78"/>
  <c r="E75"/>
  <c r="E77"/>
  <c r="F77"/>
  <c r="I77"/>
  <c r="A1" i="7"/>
  <c r="I361" i="12"/>
  <c r="B441"/>
  <c r="I84"/>
  <c r="I135"/>
  <c r="B433"/>
  <c r="I403"/>
  <c r="I418"/>
  <c r="I154"/>
  <c r="B434"/>
  <c r="I238"/>
  <c r="I105" i="11"/>
  <c r="I382"/>
  <c r="I77"/>
  <c r="I154"/>
  <c r="B434"/>
  <c r="I217"/>
  <c r="I224"/>
  <c r="I228"/>
  <c r="I298"/>
  <c r="I334"/>
  <c r="I77" i="10"/>
  <c r="I100"/>
  <c r="I105"/>
  <c r="I154"/>
  <c r="B434"/>
  <c r="I306"/>
  <c r="I334"/>
  <c r="I375"/>
  <c r="I409"/>
  <c r="I154" i="9"/>
  <c r="B434"/>
  <c r="I217"/>
  <c r="I224"/>
  <c r="I228"/>
  <c r="I306"/>
  <c r="I334"/>
  <c r="I382"/>
  <c r="I77"/>
  <c r="I154" i="8"/>
  <c r="B434"/>
  <c r="I382"/>
  <c r="I77"/>
  <c r="I135"/>
  <c r="B433"/>
  <c r="I224"/>
  <c r="I228"/>
  <c r="I238"/>
  <c r="I269"/>
  <c r="I287"/>
  <c r="I320"/>
  <c r="I329"/>
  <c r="I334"/>
  <c r="I81" i="6"/>
  <c r="I135"/>
  <c r="B433"/>
  <c r="I224"/>
  <c r="I228"/>
  <c r="I306"/>
  <c r="I334"/>
  <c r="I154"/>
  <c r="B434"/>
  <c r="I157"/>
  <c r="I361" i="5"/>
  <c r="B441"/>
  <c r="I306"/>
  <c r="I375"/>
  <c r="I77"/>
  <c r="I105"/>
  <c r="I154"/>
  <c r="B434"/>
  <c r="I361" i="3"/>
  <c r="B441"/>
  <c r="I77"/>
  <c r="I100"/>
  <c r="I105"/>
  <c r="I238"/>
  <c r="I269"/>
  <c r="I287"/>
  <c r="I382"/>
  <c r="I81" i="2"/>
  <c r="I135"/>
  <c r="B433"/>
  <c r="I238"/>
  <c r="I269"/>
  <c r="I287"/>
  <c r="I306"/>
  <c r="I307"/>
  <c r="I334"/>
  <c r="I154"/>
  <c r="B434"/>
  <c r="I382"/>
  <c r="I81" i="1"/>
  <c r="I135"/>
  <c r="B433"/>
  <c r="I382"/>
  <c r="B443" i="16"/>
  <c r="E175"/>
  <c r="F175"/>
  <c r="I175"/>
  <c r="E171"/>
  <c r="F171"/>
  <c r="I171"/>
  <c r="I170"/>
  <c r="F170"/>
  <c r="I331"/>
  <c r="I346"/>
  <c r="I237"/>
  <c r="I234"/>
  <c r="B436"/>
  <c r="D208"/>
  <c r="I208"/>
  <c r="I161"/>
  <c r="I122"/>
  <c r="B432"/>
  <c r="I400"/>
  <c r="B442"/>
  <c r="D396"/>
  <c r="I301"/>
  <c r="B439"/>
  <c r="I260"/>
  <c r="I289"/>
  <c r="B438"/>
  <c r="I251"/>
  <c r="B437"/>
  <c r="I203"/>
  <c r="D184"/>
  <c r="I184"/>
  <c r="I177"/>
  <c r="F80" i="12"/>
  <c r="F161"/>
  <c r="E178"/>
  <c r="F178"/>
  <c r="I178"/>
  <c r="E180"/>
  <c r="F180"/>
  <c r="I180"/>
  <c r="F254"/>
  <c r="I254"/>
  <c r="E256"/>
  <c r="F256"/>
  <c r="E305"/>
  <c r="F305"/>
  <c r="I305"/>
  <c r="F314"/>
  <c r="F322"/>
  <c r="E391"/>
  <c r="E365"/>
  <c r="F365"/>
  <c r="I365"/>
  <c r="E369"/>
  <c r="F369"/>
  <c r="I369"/>
  <c r="F373"/>
  <c r="F377"/>
  <c r="E382"/>
  <c r="F382"/>
  <c r="I382"/>
  <c r="F387"/>
  <c r="I387"/>
  <c r="E404"/>
  <c r="F404"/>
  <c r="E81"/>
  <c r="F81"/>
  <c r="I81"/>
  <c r="E162"/>
  <c r="F162"/>
  <c r="I162"/>
  <c r="E164"/>
  <c r="F164"/>
  <c r="I164"/>
  <c r="D184"/>
  <c r="I184"/>
  <c r="E255"/>
  <c r="F255"/>
  <c r="E315"/>
  <c r="F315"/>
  <c r="I315"/>
  <c r="E323"/>
  <c r="F323"/>
  <c r="I323"/>
  <c r="E325"/>
  <c r="F325"/>
  <c r="I325"/>
  <c r="E327"/>
  <c r="F327"/>
  <c r="I327"/>
  <c r="D367"/>
  <c r="I367"/>
  <c r="E374"/>
  <c r="F374"/>
  <c r="I374"/>
  <c r="E378"/>
  <c r="F378"/>
  <c r="I378"/>
  <c r="E380"/>
  <c r="F380"/>
  <c r="I380"/>
  <c r="E384"/>
  <c r="F384"/>
  <c r="I384"/>
  <c r="F161" i="11"/>
  <c r="F177"/>
  <c r="F254"/>
  <c r="I254"/>
  <c r="F322"/>
  <c r="F364"/>
  <c r="E374"/>
  <c r="F374"/>
  <c r="I374"/>
  <c r="E378"/>
  <c r="F378"/>
  <c r="I378"/>
  <c r="E380"/>
  <c r="F380"/>
  <c r="I380"/>
  <c r="E384"/>
  <c r="F384"/>
  <c r="I384"/>
  <c r="F403"/>
  <c r="I403"/>
  <c r="E405"/>
  <c r="F405"/>
  <c r="F409"/>
  <c r="I409"/>
  <c r="F412"/>
  <c r="F418"/>
  <c r="I418"/>
  <c r="E162"/>
  <c r="F162"/>
  <c r="I162"/>
  <c r="E178"/>
  <c r="F178"/>
  <c r="I178"/>
  <c r="E255"/>
  <c r="F255"/>
  <c r="E323"/>
  <c r="F323"/>
  <c r="I323"/>
  <c r="E325"/>
  <c r="F325"/>
  <c r="I325"/>
  <c r="E327"/>
  <c r="F327"/>
  <c r="I327"/>
  <c r="E365"/>
  <c r="F365"/>
  <c r="I365"/>
  <c r="E369"/>
  <c r="F369"/>
  <c r="I369"/>
  <c r="E404"/>
  <c r="F404"/>
  <c r="F80" i="10"/>
  <c r="F161"/>
  <c r="E178"/>
  <c r="F178"/>
  <c r="I178"/>
  <c r="E180"/>
  <c r="F180"/>
  <c r="I180"/>
  <c r="F203"/>
  <c r="E255"/>
  <c r="F255"/>
  <c r="F304"/>
  <c r="F314"/>
  <c r="F322"/>
  <c r="E391"/>
  <c r="E365"/>
  <c r="F365"/>
  <c r="I365"/>
  <c r="E369"/>
  <c r="F369"/>
  <c r="I369"/>
  <c r="F373"/>
  <c r="F377"/>
  <c r="E382"/>
  <c r="F382"/>
  <c r="I382"/>
  <c r="F387"/>
  <c r="I387"/>
  <c r="E404"/>
  <c r="F404"/>
  <c r="E162"/>
  <c r="F162"/>
  <c r="I162"/>
  <c r="E164"/>
  <c r="F164"/>
  <c r="I164"/>
  <c r="D184"/>
  <c r="I184"/>
  <c r="E204"/>
  <c r="F204"/>
  <c r="I204"/>
  <c r="E315"/>
  <c r="F315"/>
  <c r="I315"/>
  <c r="E323"/>
  <c r="F323"/>
  <c r="I323"/>
  <c r="E325"/>
  <c r="F325"/>
  <c r="I325"/>
  <c r="E327"/>
  <c r="F327"/>
  <c r="I327"/>
  <c r="D367"/>
  <c r="I367"/>
  <c r="E374"/>
  <c r="F374"/>
  <c r="I374"/>
  <c r="E378"/>
  <c r="F378"/>
  <c r="I378"/>
  <c r="E380"/>
  <c r="F380"/>
  <c r="I380"/>
  <c r="E384"/>
  <c r="F384"/>
  <c r="I384"/>
  <c r="E162" i="9"/>
  <c r="F162"/>
  <c r="I162"/>
  <c r="E164"/>
  <c r="F164"/>
  <c r="I164"/>
  <c r="E255"/>
  <c r="F255"/>
  <c r="E323"/>
  <c r="F323"/>
  <c r="I323"/>
  <c r="E365"/>
  <c r="F365"/>
  <c r="I365"/>
  <c r="E374"/>
  <c r="F374"/>
  <c r="I374"/>
  <c r="E378"/>
  <c r="F378"/>
  <c r="I378"/>
  <c r="E380"/>
  <c r="F380"/>
  <c r="I380"/>
  <c r="E384"/>
  <c r="F384"/>
  <c r="I384"/>
  <c r="F403"/>
  <c r="I403"/>
  <c r="E405"/>
  <c r="F405"/>
  <c r="F409"/>
  <c r="I409"/>
  <c r="F412"/>
  <c r="F418"/>
  <c r="I418"/>
  <c r="E81"/>
  <c r="F81"/>
  <c r="I81"/>
  <c r="F161"/>
  <c r="E178"/>
  <c r="F178"/>
  <c r="I178"/>
  <c r="E210"/>
  <c r="F254"/>
  <c r="I254"/>
  <c r="E256"/>
  <c r="F256"/>
  <c r="F322"/>
  <c r="E404"/>
  <c r="F404"/>
  <c r="E162" i="8"/>
  <c r="F162"/>
  <c r="I162"/>
  <c r="E178"/>
  <c r="F178"/>
  <c r="I178"/>
  <c r="F254"/>
  <c r="I254"/>
  <c r="E256"/>
  <c r="F256"/>
  <c r="F304"/>
  <c r="E315"/>
  <c r="F315"/>
  <c r="I315"/>
  <c r="E323"/>
  <c r="F323"/>
  <c r="I323"/>
  <c r="E325"/>
  <c r="F325"/>
  <c r="I325"/>
  <c r="E327"/>
  <c r="F327"/>
  <c r="I327"/>
  <c r="F364"/>
  <c r="E374"/>
  <c r="F374"/>
  <c r="I374"/>
  <c r="E378"/>
  <c r="F378"/>
  <c r="I378"/>
  <c r="E380"/>
  <c r="F380"/>
  <c r="I380"/>
  <c r="E384"/>
  <c r="F384"/>
  <c r="I384"/>
  <c r="F403"/>
  <c r="I403"/>
  <c r="E405"/>
  <c r="F405"/>
  <c r="F409"/>
  <c r="I409"/>
  <c r="F412"/>
  <c r="F418"/>
  <c r="I418"/>
  <c r="E81"/>
  <c r="F81"/>
  <c r="I81"/>
  <c r="F161"/>
  <c r="F177"/>
  <c r="E255"/>
  <c r="F255"/>
  <c r="E305"/>
  <c r="F305"/>
  <c r="I305"/>
  <c r="F314"/>
  <c r="E365"/>
  <c r="F365"/>
  <c r="I365"/>
  <c r="E369"/>
  <c r="F369"/>
  <c r="I369"/>
  <c r="E404"/>
  <c r="F404"/>
  <c r="F75" i="6"/>
  <c r="F88"/>
  <c r="E104"/>
  <c r="F104"/>
  <c r="I104"/>
  <c r="E197"/>
  <c r="F197"/>
  <c r="I197"/>
  <c r="E158"/>
  <c r="F158"/>
  <c r="F186"/>
  <c r="F213"/>
  <c r="F254"/>
  <c r="I254"/>
  <c r="E256"/>
  <c r="F256"/>
  <c r="F271"/>
  <c r="F304"/>
  <c r="E307"/>
  <c r="F307"/>
  <c r="I307"/>
  <c r="E309"/>
  <c r="F309"/>
  <c r="I309"/>
  <c r="E311"/>
  <c r="F311"/>
  <c r="F314"/>
  <c r="F322"/>
  <c r="E365"/>
  <c r="F365"/>
  <c r="I365"/>
  <c r="E369"/>
  <c r="F369"/>
  <c r="I369"/>
  <c r="F373"/>
  <c r="F377"/>
  <c r="E382"/>
  <c r="F382"/>
  <c r="I382"/>
  <c r="F387"/>
  <c r="I387"/>
  <c r="F403"/>
  <c r="I403"/>
  <c r="E405"/>
  <c r="F405"/>
  <c r="F409"/>
  <c r="I409"/>
  <c r="F412"/>
  <c r="F418"/>
  <c r="I418"/>
  <c r="I75"/>
  <c r="E76"/>
  <c r="F76"/>
  <c r="I76"/>
  <c r="E89"/>
  <c r="F89"/>
  <c r="I89"/>
  <c r="E91"/>
  <c r="F91"/>
  <c r="I91"/>
  <c r="E187"/>
  <c r="F187"/>
  <c r="I187"/>
  <c r="E189"/>
  <c r="F189"/>
  <c r="I189"/>
  <c r="E191"/>
  <c r="F191"/>
  <c r="I191"/>
  <c r="E214"/>
  <c r="F214"/>
  <c r="I214"/>
  <c r="E255"/>
  <c r="F255"/>
  <c r="E272"/>
  <c r="F272"/>
  <c r="I272"/>
  <c r="E274"/>
  <c r="F274"/>
  <c r="I274"/>
  <c r="E276"/>
  <c r="F276"/>
  <c r="I276"/>
  <c r="E278"/>
  <c r="F278"/>
  <c r="I278"/>
  <c r="E280"/>
  <c r="F280"/>
  <c r="I280"/>
  <c r="E305"/>
  <c r="F305"/>
  <c r="I305"/>
  <c r="E315"/>
  <c r="F315"/>
  <c r="I315"/>
  <c r="E323"/>
  <c r="F323"/>
  <c r="I323"/>
  <c r="E325"/>
  <c r="F325"/>
  <c r="I325"/>
  <c r="E327"/>
  <c r="F327"/>
  <c r="I327"/>
  <c r="E374"/>
  <c r="F374"/>
  <c r="I374"/>
  <c r="E378"/>
  <c r="F378"/>
  <c r="I378"/>
  <c r="E380"/>
  <c r="F380"/>
  <c r="I380"/>
  <c r="E384"/>
  <c r="F384"/>
  <c r="I384"/>
  <c r="E404"/>
  <c r="F404"/>
  <c r="F146" i="5"/>
  <c r="E170"/>
  <c r="F373"/>
  <c r="F387"/>
  <c r="I387"/>
  <c r="F80"/>
  <c r="E197"/>
  <c r="F197"/>
  <c r="I197"/>
  <c r="F161"/>
  <c r="F254"/>
  <c r="I254"/>
  <c r="E256"/>
  <c r="F256"/>
  <c r="E365"/>
  <c r="F365"/>
  <c r="I365"/>
  <c r="E369"/>
  <c r="F369"/>
  <c r="I369"/>
  <c r="E404"/>
  <c r="F404"/>
  <c r="E414"/>
  <c r="E410"/>
  <c r="F410"/>
  <c r="E419"/>
  <c r="F419"/>
  <c r="E162"/>
  <c r="F162"/>
  <c r="I162"/>
  <c r="E164"/>
  <c r="F164"/>
  <c r="I164"/>
  <c r="E255"/>
  <c r="F255"/>
  <c r="E323"/>
  <c r="F323"/>
  <c r="I323"/>
  <c r="E325"/>
  <c r="F325"/>
  <c r="I325"/>
  <c r="F364"/>
  <c r="E374"/>
  <c r="F374"/>
  <c r="I374"/>
  <c r="E378"/>
  <c r="F378"/>
  <c r="I378"/>
  <c r="E380"/>
  <c r="F380"/>
  <c r="I380"/>
  <c r="E384"/>
  <c r="F384"/>
  <c r="I384"/>
  <c r="F403"/>
  <c r="I403"/>
  <c r="E405"/>
  <c r="F405"/>
  <c r="F409"/>
  <c r="I409"/>
  <c r="F412"/>
  <c r="F161" i="3"/>
  <c r="E178"/>
  <c r="F178"/>
  <c r="I178"/>
  <c r="E210"/>
  <c r="F254"/>
  <c r="I254"/>
  <c r="E256"/>
  <c r="F256"/>
  <c r="F304"/>
  <c r="E315"/>
  <c r="F315"/>
  <c r="I315"/>
  <c r="E323"/>
  <c r="F323"/>
  <c r="I323"/>
  <c r="E325"/>
  <c r="F325"/>
  <c r="I325"/>
  <c r="E327"/>
  <c r="F327"/>
  <c r="I327"/>
  <c r="F364"/>
  <c r="E374"/>
  <c r="F374"/>
  <c r="I374"/>
  <c r="E378"/>
  <c r="F378"/>
  <c r="I378"/>
  <c r="E380"/>
  <c r="F380"/>
  <c r="I380"/>
  <c r="E384"/>
  <c r="F384"/>
  <c r="I384"/>
  <c r="F403"/>
  <c r="I403"/>
  <c r="E405"/>
  <c r="F405"/>
  <c r="F409"/>
  <c r="I409"/>
  <c r="F412"/>
  <c r="F418"/>
  <c r="I418"/>
  <c r="F80"/>
  <c r="E162"/>
  <c r="F162"/>
  <c r="I162"/>
  <c r="E164"/>
  <c r="F164"/>
  <c r="I164"/>
  <c r="E255"/>
  <c r="F255"/>
  <c r="E305"/>
  <c r="F305"/>
  <c r="I305"/>
  <c r="E365"/>
  <c r="F365"/>
  <c r="I365"/>
  <c r="E369"/>
  <c r="F369"/>
  <c r="I369"/>
  <c r="E404"/>
  <c r="F404"/>
  <c r="E221" i="2"/>
  <c r="F221"/>
  <c r="E255"/>
  <c r="F255"/>
  <c r="E272"/>
  <c r="F272"/>
  <c r="I272"/>
  <c r="E274"/>
  <c r="F274"/>
  <c r="I274"/>
  <c r="E276"/>
  <c r="F276"/>
  <c r="I276"/>
  <c r="E278"/>
  <c r="F278"/>
  <c r="I278"/>
  <c r="E280"/>
  <c r="F280"/>
  <c r="I280"/>
  <c r="E305"/>
  <c r="F305"/>
  <c r="I305"/>
  <c r="E315"/>
  <c r="F315"/>
  <c r="I315"/>
  <c r="E323"/>
  <c r="F323"/>
  <c r="I323"/>
  <c r="E325"/>
  <c r="F325"/>
  <c r="I325"/>
  <c r="E327"/>
  <c r="F327"/>
  <c r="I327"/>
  <c r="E329"/>
  <c r="F329"/>
  <c r="I329"/>
  <c r="F364"/>
  <c r="E374"/>
  <c r="F374"/>
  <c r="I374"/>
  <c r="E378"/>
  <c r="F378"/>
  <c r="I378"/>
  <c r="E380"/>
  <c r="F380"/>
  <c r="I380"/>
  <c r="E384"/>
  <c r="F384"/>
  <c r="I384"/>
  <c r="F403"/>
  <c r="I403"/>
  <c r="E405"/>
  <c r="F405"/>
  <c r="F161"/>
  <c r="E178"/>
  <c r="F178"/>
  <c r="I178"/>
  <c r="E210"/>
  <c r="E204"/>
  <c r="F204"/>
  <c r="I204"/>
  <c r="E206"/>
  <c r="F206"/>
  <c r="I206"/>
  <c r="F254"/>
  <c r="I254"/>
  <c r="E256"/>
  <c r="F256"/>
  <c r="F271"/>
  <c r="E309"/>
  <c r="F309"/>
  <c r="I309"/>
  <c r="E311"/>
  <c r="F311"/>
  <c r="F314"/>
  <c r="E365"/>
  <c r="F365"/>
  <c r="I365"/>
  <c r="E369"/>
  <c r="F369"/>
  <c r="I369"/>
  <c r="E404"/>
  <c r="F404"/>
  <c r="E414"/>
  <c r="E323" i="1"/>
  <c r="F323"/>
  <c r="I323"/>
  <c r="E325"/>
  <c r="F325"/>
  <c r="I325"/>
  <c r="E327"/>
  <c r="F327"/>
  <c r="I327"/>
  <c r="E374"/>
  <c r="F374"/>
  <c r="I374"/>
  <c r="E378"/>
  <c r="F378"/>
  <c r="I378"/>
  <c r="E380"/>
  <c r="F380"/>
  <c r="I380"/>
  <c r="E384"/>
  <c r="F384"/>
  <c r="I384"/>
  <c r="F403"/>
  <c r="I403"/>
  <c r="E405"/>
  <c r="F405"/>
  <c r="F409"/>
  <c r="I409"/>
  <c r="F412"/>
  <c r="F418"/>
  <c r="I418"/>
  <c r="E178"/>
  <c r="F178"/>
  <c r="I178"/>
  <c r="F80"/>
  <c r="F177"/>
  <c r="E255"/>
  <c r="F255"/>
  <c r="F322"/>
  <c r="E404"/>
  <c r="F404"/>
  <c r="E394" i="12"/>
  <c r="F394"/>
  <c r="I394"/>
  <c r="E392"/>
  <c r="F392"/>
  <c r="I392"/>
  <c r="F391"/>
  <c r="E398"/>
  <c r="F398"/>
  <c r="I398"/>
  <c r="E415"/>
  <c r="F415"/>
  <c r="F414"/>
  <c r="I414"/>
  <c r="I424"/>
  <c r="I177"/>
  <c r="I364"/>
  <c r="E175"/>
  <c r="F175"/>
  <c r="I175"/>
  <c r="E171"/>
  <c r="F171"/>
  <c r="I171"/>
  <c r="F170"/>
  <c r="E211"/>
  <c r="F211"/>
  <c r="I210"/>
  <c r="F210"/>
  <c r="I80"/>
  <c r="I373"/>
  <c r="F75"/>
  <c r="E76"/>
  <c r="F76"/>
  <c r="I76"/>
  <c r="I75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5"/>
  <c r="F145"/>
  <c r="E147"/>
  <c r="F147"/>
  <c r="E148"/>
  <c r="F148"/>
  <c r="E149"/>
  <c r="F149"/>
  <c r="E150"/>
  <c r="F150"/>
  <c r="F157"/>
  <c r="I157"/>
  <c r="F186"/>
  <c r="E187"/>
  <c r="F187"/>
  <c r="I187"/>
  <c r="E189"/>
  <c r="F189"/>
  <c r="I189"/>
  <c r="E191"/>
  <c r="F191"/>
  <c r="I191"/>
  <c r="E197"/>
  <c r="F197"/>
  <c r="I197"/>
  <c r="F213"/>
  <c r="E214"/>
  <c r="F214"/>
  <c r="I214"/>
  <c r="E225"/>
  <c r="F225"/>
  <c r="I225"/>
  <c r="I223"/>
  <c r="E231"/>
  <c r="F231"/>
  <c r="I231"/>
  <c r="I227"/>
  <c r="E239"/>
  <c r="F239"/>
  <c r="I239"/>
  <c r="I237"/>
  <c r="E241"/>
  <c r="F241"/>
  <c r="I241"/>
  <c r="E243"/>
  <c r="F271"/>
  <c r="E272"/>
  <c r="F272"/>
  <c r="I272"/>
  <c r="E274"/>
  <c r="F274"/>
  <c r="I274"/>
  <c r="E276"/>
  <c r="F276"/>
  <c r="I276"/>
  <c r="E278"/>
  <c r="F278"/>
  <c r="I278"/>
  <c r="E280"/>
  <c r="F280"/>
  <c r="I280"/>
  <c r="E295"/>
  <c r="E307"/>
  <c r="F307"/>
  <c r="I307"/>
  <c r="I304"/>
  <c r="E309"/>
  <c r="F309"/>
  <c r="I309"/>
  <c r="E311"/>
  <c r="E333"/>
  <c r="F333"/>
  <c r="I333"/>
  <c r="E335"/>
  <c r="F335"/>
  <c r="I335"/>
  <c r="E340"/>
  <c r="E94"/>
  <c r="F94"/>
  <c r="I94"/>
  <c r="E96"/>
  <c r="F96"/>
  <c r="I96"/>
  <c r="E98"/>
  <c r="F98"/>
  <c r="I98"/>
  <c r="E168"/>
  <c r="F168"/>
  <c r="I168"/>
  <c r="I161"/>
  <c r="F203"/>
  <c r="E204"/>
  <c r="F204"/>
  <c r="I204"/>
  <c r="E206"/>
  <c r="F206"/>
  <c r="I206"/>
  <c r="E215"/>
  <c r="F215"/>
  <c r="I215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I314"/>
  <c r="E318"/>
  <c r="F318"/>
  <c r="I318"/>
  <c r="F331"/>
  <c r="E332"/>
  <c r="F332"/>
  <c r="I332"/>
  <c r="F337"/>
  <c r="I337"/>
  <c r="F343"/>
  <c r="I343"/>
  <c r="E381"/>
  <c r="F381"/>
  <c r="I381"/>
  <c r="I377"/>
  <c r="E383"/>
  <c r="F383"/>
  <c r="I383"/>
  <c r="E407"/>
  <c r="F407"/>
  <c r="E175" i="11"/>
  <c r="F175"/>
  <c r="I175"/>
  <c r="E171"/>
  <c r="F171"/>
  <c r="I171"/>
  <c r="F170"/>
  <c r="E211"/>
  <c r="F211"/>
  <c r="I210"/>
  <c r="F210"/>
  <c r="E394"/>
  <c r="F394"/>
  <c r="I394"/>
  <c r="E392"/>
  <c r="F392"/>
  <c r="I392"/>
  <c r="F391"/>
  <c r="D396"/>
  <c r="E398"/>
  <c r="F398"/>
  <c r="I398"/>
  <c r="E415"/>
  <c r="F415"/>
  <c r="F414"/>
  <c r="I414"/>
  <c r="I322"/>
  <c r="I373"/>
  <c r="I424"/>
  <c r="F75"/>
  <c r="E76"/>
  <c r="F76"/>
  <c r="I76"/>
  <c r="I75"/>
  <c r="E84"/>
  <c r="F84"/>
  <c r="I84"/>
  <c r="I80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5"/>
  <c r="F145"/>
  <c r="E147"/>
  <c r="F147"/>
  <c r="E148"/>
  <c r="F148"/>
  <c r="E149"/>
  <c r="F149"/>
  <c r="E150"/>
  <c r="F150"/>
  <c r="E151"/>
  <c r="F151"/>
  <c r="F157"/>
  <c r="I157"/>
  <c r="F186"/>
  <c r="E187"/>
  <c r="F187"/>
  <c r="I187"/>
  <c r="E189"/>
  <c r="F189"/>
  <c r="I189"/>
  <c r="E191"/>
  <c r="F191"/>
  <c r="I191"/>
  <c r="E197"/>
  <c r="F197"/>
  <c r="I197"/>
  <c r="F213"/>
  <c r="E214"/>
  <c r="F214"/>
  <c r="I214"/>
  <c r="E225"/>
  <c r="F225"/>
  <c r="I225"/>
  <c r="I223"/>
  <c r="E231"/>
  <c r="F231"/>
  <c r="I231"/>
  <c r="I227"/>
  <c r="E239"/>
  <c r="F239"/>
  <c r="I239"/>
  <c r="I237"/>
  <c r="E241"/>
  <c r="F241"/>
  <c r="I241"/>
  <c r="E243"/>
  <c r="E256"/>
  <c r="F256"/>
  <c r="F271"/>
  <c r="E272"/>
  <c r="F272"/>
  <c r="I272"/>
  <c r="E274"/>
  <c r="F274"/>
  <c r="I274"/>
  <c r="E276"/>
  <c r="F276"/>
  <c r="I276"/>
  <c r="E278"/>
  <c r="F278"/>
  <c r="I278"/>
  <c r="E280"/>
  <c r="F280"/>
  <c r="I280"/>
  <c r="E295"/>
  <c r="F304"/>
  <c r="E305"/>
  <c r="F305"/>
  <c r="I305"/>
  <c r="E307"/>
  <c r="F307"/>
  <c r="I307"/>
  <c r="E309"/>
  <c r="F309"/>
  <c r="I309"/>
  <c r="E311"/>
  <c r="E315"/>
  <c r="F315"/>
  <c r="I315"/>
  <c r="E333"/>
  <c r="F333"/>
  <c r="I333"/>
  <c r="E335"/>
  <c r="F335"/>
  <c r="I335"/>
  <c r="E340"/>
  <c r="E94"/>
  <c r="F94"/>
  <c r="I94"/>
  <c r="E96"/>
  <c r="F96"/>
  <c r="I96"/>
  <c r="E98"/>
  <c r="F98"/>
  <c r="I98"/>
  <c r="E164"/>
  <c r="F164"/>
  <c r="I164"/>
  <c r="E168"/>
  <c r="F168"/>
  <c r="I168"/>
  <c r="I161"/>
  <c r="E180"/>
  <c r="F180"/>
  <c r="I180"/>
  <c r="F203"/>
  <c r="E204"/>
  <c r="F204"/>
  <c r="I204"/>
  <c r="E206"/>
  <c r="F206"/>
  <c r="I206"/>
  <c r="E215"/>
  <c r="F215"/>
  <c r="I215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E316"/>
  <c r="F316"/>
  <c r="I316"/>
  <c r="E318"/>
  <c r="F318"/>
  <c r="I318"/>
  <c r="F331"/>
  <c r="E332"/>
  <c r="F332"/>
  <c r="I332"/>
  <c r="I331"/>
  <c r="F337"/>
  <c r="I337"/>
  <c r="F343"/>
  <c r="I343"/>
  <c r="E381"/>
  <c r="F381"/>
  <c r="I381"/>
  <c r="E383"/>
  <c r="F383"/>
  <c r="I383"/>
  <c r="E407"/>
  <c r="F407"/>
  <c r="E394" i="10"/>
  <c r="F394"/>
  <c r="I394"/>
  <c r="E392"/>
  <c r="F392"/>
  <c r="I392"/>
  <c r="F391"/>
  <c r="E398"/>
  <c r="F398"/>
  <c r="I398"/>
  <c r="E415"/>
  <c r="F415"/>
  <c r="F414"/>
  <c r="I414"/>
  <c r="I177"/>
  <c r="I364"/>
  <c r="E175"/>
  <c r="F175"/>
  <c r="I175"/>
  <c r="E171"/>
  <c r="F171"/>
  <c r="I171"/>
  <c r="I170"/>
  <c r="F170"/>
  <c r="E211"/>
  <c r="F211"/>
  <c r="I210"/>
  <c r="F210"/>
  <c r="I80"/>
  <c r="I373"/>
  <c r="I424"/>
  <c r="F75"/>
  <c r="E76"/>
  <c r="F76"/>
  <c r="I76"/>
  <c r="I75"/>
  <c r="E84"/>
  <c r="F84"/>
  <c r="I84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5"/>
  <c r="F145"/>
  <c r="E147"/>
  <c r="F147"/>
  <c r="E148"/>
  <c r="F148"/>
  <c r="E149"/>
  <c r="F149"/>
  <c r="E150"/>
  <c r="F150"/>
  <c r="F157"/>
  <c r="I157"/>
  <c r="F186"/>
  <c r="E187"/>
  <c r="F187"/>
  <c r="I187"/>
  <c r="E189"/>
  <c r="F189"/>
  <c r="I189"/>
  <c r="E191"/>
  <c r="F191"/>
  <c r="I191"/>
  <c r="E197"/>
  <c r="F197"/>
  <c r="I197"/>
  <c r="F213"/>
  <c r="E214"/>
  <c r="F214"/>
  <c r="I214"/>
  <c r="E225"/>
  <c r="F225"/>
  <c r="I225"/>
  <c r="I223"/>
  <c r="E231"/>
  <c r="F231"/>
  <c r="I231"/>
  <c r="I227"/>
  <c r="E239"/>
  <c r="F239"/>
  <c r="I239"/>
  <c r="E241"/>
  <c r="F241"/>
  <c r="I241"/>
  <c r="E243"/>
  <c r="F271"/>
  <c r="E272"/>
  <c r="F272"/>
  <c r="I272"/>
  <c r="E274"/>
  <c r="F274"/>
  <c r="I274"/>
  <c r="E276"/>
  <c r="F276"/>
  <c r="I276"/>
  <c r="E278"/>
  <c r="F278"/>
  <c r="I278"/>
  <c r="E280"/>
  <c r="F280"/>
  <c r="I280"/>
  <c r="E295"/>
  <c r="E305"/>
  <c r="F305"/>
  <c r="I305"/>
  <c r="E307"/>
  <c r="F307"/>
  <c r="I307"/>
  <c r="E309"/>
  <c r="F309"/>
  <c r="I309"/>
  <c r="E311"/>
  <c r="E333"/>
  <c r="F333"/>
  <c r="I333"/>
  <c r="E335"/>
  <c r="F335"/>
  <c r="I335"/>
  <c r="E340"/>
  <c r="E94"/>
  <c r="F94"/>
  <c r="I94"/>
  <c r="E96"/>
  <c r="F96"/>
  <c r="I96"/>
  <c r="E98"/>
  <c r="F98"/>
  <c r="I98"/>
  <c r="E168"/>
  <c r="F168"/>
  <c r="I168"/>
  <c r="I161"/>
  <c r="E206"/>
  <c r="F206"/>
  <c r="I206"/>
  <c r="E215"/>
  <c r="F215"/>
  <c r="I215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I314"/>
  <c r="E318"/>
  <c r="F318"/>
  <c r="I318"/>
  <c r="F331"/>
  <c r="E332"/>
  <c r="F332"/>
  <c r="I332"/>
  <c r="F337"/>
  <c r="I337"/>
  <c r="F343"/>
  <c r="I343"/>
  <c r="E381"/>
  <c r="F381"/>
  <c r="I381"/>
  <c r="I377"/>
  <c r="E383"/>
  <c r="F383"/>
  <c r="I383"/>
  <c r="E407"/>
  <c r="F407"/>
  <c r="E211" i="9"/>
  <c r="F211"/>
  <c r="I210"/>
  <c r="F210"/>
  <c r="E415"/>
  <c r="F415"/>
  <c r="F414"/>
  <c r="I414"/>
  <c r="I80"/>
  <c r="E175"/>
  <c r="F175"/>
  <c r="I175"/>
  <c r="E171"/>
  <c r="F171"/>
  <c r="I171"/>
  <c r="F170"/>
  <c r="E394"/>
  <c r="F394"/>
  <c r="I394"/>
  <c r="E392"/>
  <c r="F392"/>
  <c r="I392"/>
  <c r="F391"/>
  <c r="E398"/>
  <c r="F398"/>
  <c r="I398"/>
  <c r="I373"/>
  <c r="I424"/>
  <c r="F75"/>
  <c r="E76"/>
  <c r="F76"/>
  <c r="I76"/>
  <c r="I75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5"/>
  <c r="F145"/>
  <c r="E147"/>
  <c r="F147"/>
  <c r="E148"/>
  <c r="F148"/>
  <c r="E149"/>
  <c r="F149"/>
  <c r="E150"/>
  <c r="F150"/>
  <c r="F157"/>
  <c r="I157"/>
  <c r="F186"/>
  <c r="E187"/>
  <c r="F187"/>
  <c r="I187"/>
  <c r="E189"/>
  <c r="F189"/>
  <c r="I189"/>
  <c r="E191"/>
  <c r="F191"/>
  <c r="I191"/>
  <c r="E197"/>
  <c r="F197"/>
  <c r="I197"/>
  <c r="F213"/>
  <c r="E214"/>
  <c r="F214"/>
  <c r="I214"/>
  <c r="E225"/>
  <c r="F225"/>
  <c r="I225"/>
  <c r="I223"/>
  <c r="E231"/>
  <c r="F231"/>
  <c r="I231"/>
  <c r="I227"/>
  <c r="E239"/>
  <c r="F239"/>
  <c r="I239"/>
  <c r="I237"/>
  <c r="E241"/>
  <c r="F241"/>
  <c r="I241"/>
  <c r="E243"/>
  <c r="F271"/>
  <c r="E272"/>
  <c r="F272"/>
  <c r="I272"/>
  <c r="E274"/>
  <c r="F274"/>
  <c r="I274"/>
  <c r="E276"/>
  <c r="F276"/>
  <c r="I276"/>
  <c r="E278"/>
  <c r="F278"/>
  <c r="I278"/>
  <c r="E280"/>
  <c r="F280"/>
  <c r="I280"/>
  <c r="E295"/>
  <c r="F304"/>
  <c r="E305"/>
  <c r="F305"/>
  <c r="I305"/>
  <c r="E307"/>
  <c r="F307"/>
  <c r="I307"/>
  <c r="E309"/>
  <c r="F309"/>
  <c r="I309"/>
  <c r="E311"/>
  <c r="F314"/>
  <c r="E315"/>
  <c r="F315"/>
  <c r="I315"/>
  <c r="E325"/>
  <c r="F325"/>
  <c r="I325"/>
  <c r="E327"/>
  <c r="F327"/>
  <c r="I327"/>
  <c r="E333"/>
  <c r="F333"/>
  <c r="I333"/>
  <c r="E335"/>
  <c r="F335"/>
  <c r="I335"/>
  <c r="E340"/>
  <c r="E369"/>
  <c r="F369"/>
  <c r="I369"/>
  <c r="E94"/>
  <c r="F94"/>
  <c r="I94"/>
  <c r="E96"/>
  <c r="F96"/>
  <c r="I96"/>
  <c r="E98"/>
  <c r="F98"/>
  <c r="I98"/>
  <c r="E168"/>
  <c r="F168"/>
  <c r="I168"/>
  <c r="I161"/>
  <c r="E180"/>
  <c r="F180"/>
  <c r="I180"/>
  <c r="E204"/>
  <c r="F204"/>
  <c r="I204"/>
  <c r="E206"/>
  <c r="F206"/>
  <c r="I206"/>
  <c r="E215"/>
  <c r="F215"/>
  <c r="I215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E318"/>
  <c r="F318"/>
  <c r="I318"/>
  <c r="F331"/>
  <c r="E332"/>
  <c r="F332"/>
  <c r="I332"/>
  <c r="I331"/>
  <c r="F337"/>
  <c r="I337"/>
  <c r="F343"/>
  <c r="I343"/>
  <c r="E381"/>
  <c r="F381"/>
  <c r="I381"/>
  <c r="E383"/>
  <c r="F383"/>
  <c r="I383"/>
  <c r="E407"/>
  <c r="F407"/>
  <c r="E394" i="8"/>
  <c r="F394"/>
  <c r="I394"/>
  <c r="E392"/>
  <c r="F392"/>
  <c r="I392"/>
  <c r="F391"/>
  <c r="E398"/>
  <c r="F398"/>
  <c r="I398"/>
  <c r="E415"/>
  <c r="F415"/>
  <c r="F414"/>
  <c r="I414"/>
  <c r="I80"/>
  <c r="E175"/>
  <c r="F175"/>
  <c r="I175"/>
  <c r="E171"/>
  <c r="F171"/>
  <c r="I171"/>
  <c r="F170"/>
  <c r="E211"/>
  <c r="F211"/>
  <c r="I210"/>
  <c r="F210"/>
  <c r="I373"/>
  <c r="I424"/>
  <c r="F75"/>
  <c r="E76"/>
  <c r="F76"/>
  <c r="I76"/>
  <c r="I75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5"/>
  <c r="F145"/>
  <c r="E147"/>
  <c r="F147"/>
  <c r="E148"/>
  <c r="F148"/>
  <c r="E149"/>
  <c r="F149"/>
  <c r="E150"/>
  <c r="F150"/>
  <c r="F157"/>
  <c r="I157"/>
  <c r="F186"/>
  <c r="E187"/>
  <c r="F187"/>
  <c r="I187"/>
  <c r="E189"/>
  <c r="F189"/>
  <c r="I189"/>
  <c r="E191"/>
  <c r="F191"/>
  <c r="I191"/>
  <c r="E197"/>
  <c r="F197"/>
  <c r="I197"/>
  <c r="E214"/>
  <c r="F214"/>
  <c r="I214"/>
  <c r="E225"/>
  <c r="F225"/>
  <c r="I225"/>
  <c r="I223"/>
  <c r="E231"/>
  <c r="F231"/>
  <c r="I231"/>
  <c r="I227"/>
  <c r="E239"/>
  <c r="F239"/>
  <c r="I239"/>
  <c r="E241"/>
  <c r="F241"/>
  <c r="I241"/>
  <c r="E243"/>
  <c r="F271"/>
  <c r="E272"/>
  <c r="F272"/>
  <c r="I272"/>
  <c r="E274"/>
  <c r="F274"/>
  <c r="I274"/>
  <c r="E276"/>
  <c r="F276"/>
  <c r="I276"/>
  <c r="E278"/>
  <c r="F278"/>
  <c r="I278"/>
  <c r="E280"/>
  <c r="F280"/>
  <c r="I280"/>
  <c r="E295"/>
  <c r="E307"/>
  <c r="F307"/>
  <c r="I307"/>
  <c r="E309"/>
  <c r="F309"/>
  <c r="I309"/>
  <c r="E311"/>
  <c r="E333"/>
  <c r="F333"/>
  <c r="I333"/>
  <c r="E335"/>
  <c r="F335"/>
  <c r="I335"/>
  <c r="E340"/>
  <c r="E94"/>
  <c r="F94"/>
  <c r="I94"/>
  <c r="E96"/>
  <c r="F96"/>
  <c r="I96"/>
  <c r="E98"/>
  <c r="F98"/>
  <c r="I98"/>
  <c r="E164"/>
  <c r="F164"/>
  <c r="I164"/>
  <c r="E168"/>
  <c r="F168"/>
  <c r="I168"/>
  <c r="I161"/>
  <c r="E180"/>
  <c r="F180"/>
  <c r="I180"/>
  <c r="F203"/>
  <c r="E204"/>
  <c r="F204"/>
  <c r="I204"/>
  <c r="E206"/>
  <c r="F206"/>
  <c r="I206"/>
  <c r="E215"/>
  <c r="F215"/>
  <c r="I215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I314"/>
  <c r="E318"/>
  <c r="F318"/>
  <c r="I318"/>
  <c r="F331"/>
  <c r="E332"/>
  <c r="F332"/>
  <c r="I332"/>
  <c r="I331"/>
  <c r="F337"/>
  <c r="I337"/>
  <c r="F343"/>
  <c r="I343"/>
  <c r="E381"/>
  <c r="F381"/>
  <c r="I381"/>
  <c r="I377"/>
  <c r="E383"/>
  <c r="F383"/>
  <c r="I383"/>
  <c r="E407"/>
  <c r="F407"/>
  <c r="E211" i="6"/>
  <c r="F211"/>
  <c r="I210"/>
  <c r="F210"/>
  <c r="E415"/>
  <c r="F415"/>
  <c r="F414"/>
  <c r="I414"/>
  <c r="I271"/>
  <c r="I304"/>
  <c r="D367"/>
  <c r="I367"/>
  <c r="I364"/>
  <c r="I373"/>
  <c r="I103"/>
  <c r="I424"/>
  <c r="E84"/>
  <c r="F84"/>
  <c r="I84"/>
  <c r="I80"/>
  <c r="D111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5"/>
  <c r="F145"/>
  <c r="E147"/>
  <c r="F147"/>
  <c r="E148"/>
  <c r="F148"/>
  <c r="E149"/>
  <c r="F149"/>
  <c r="E150"/>
  <c r="F150"/>
  <c r="E151"/>
  <c r="F151"/>
  <c r="E225"/>
  <c r="F225"/>
  <c r="I225"/>
  <c r="I223"/>
  <c r="E231"/>
  <c r="F231"/>
  <c r="I231"/>
  <c r="I227"/>
  <c r="E239"/>
  <c r="F239"/>
  <c r="I239"/>
  <c r="E241"/>
  <c r="F241"/>
  <c r="I241"/>
  <c r="E243"/>
  <c r="E295"/>
  <c r="I311"/>
  <c r="E333"/>
  <c r="F333"/>
  <c r="I333"/>
  <c r="E335"/>
  <c r="F335"/>
  <c r="I335"/>
  <c r="E340"/>
  <c r="E398"/>
  <c r="F398"/>
  <c r="I398"/>
  <c r="F80"/>
  <c r="E94"/>
  <c r="F94"/>
  <c r="I94"/>
  <c r="E96"/>
  <c r="F96"/>
  <c r="I96"/>
  <c r="E98"/>
  <c r="F98"/>
  <c r="I98"/>
  <c r="F161"/>
  <c r="E162"/>
  <c r="F162"/>
  <c r="I162"/>
  <c r="I161"/>
  <c r="E164"/>
  <c r="F164"/>
  <c r="I164"/>
  <c r="E170"/>
  <c r="F177"/>
  <c r="E178"/>
  <c r="F178"/>
  <c r="I178"/>
  <c r="E180"/>
  <c r="F180"/>
  <c r="I180"/>
  <c r="F203"/>
  <c r="E204"/>
  <c r="F204"/>
  <c r="I204"/>
  <c r="E206"/>
  <c r="F206"/>
  <c r="I206"/>
  <c r="E215"/>
  <c r="F215"/>
  <c r="I215"/>
  <c r="I213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I314"/>
  <c r="E318"/>
  <c r="F318"/>
  <c r="I318"/>
  <c r="F331"/>
  <c r="E332"/>
  <c r="F332"/>
  <c r="I332"/>
  <c r="I331"/>
  <c r="F337"/>
  <c r="I337"/>
  <c r="F343"/>
  <c r="I343"/>
  <c r="E381"/>
  <c r="F381"/>
  <c r="I381"/>
  <c r="I377"/>
  <c r="E383"/>
  <c r="F383"/>
  <c r="I383"/>
  <c r="F391"/>
  <c r="D396"/>
  <c r="E392"/>
  <c r="F392"/>
  <c r="I392"/>
  <c r="I391"/>
  <c r="E407"/>
  <c r="F407"/>
  <c r="E394" i="5"/>
  <c r="F394"/>
  <c r="I394"/>
  <c r="E392"/>
  <c r="F392"/>
  <c r="I392"/>
  <c r="F391"/>
  <c r="E398"/>
  <c r="F398"/>
  <c r="I398"/>
  <c r="E415"/>
  <c r="F415"/>
  <c r="F414"/>
  <c r="I414"/>
  <c r="E175"/>
  <c r="F175"/>
  <c r="I175"/>
  <c r="E171"/>
  <c r="F171"/>
  <c r="I171"/>
  <c r="F170"/>
  <c r="E211"/>
  <c r="F211"/>
  <c r="I210"/>
  <c r="F210"/>
  <c r="I373"/>
  <c r="I424"/>
  <c r="F75"/>
  <c r="E76"/>
  <c r="F76"/>
  <c r="I76"/>
  <c r="I75"/>
  <c r="E84"/>
  <c r="F84"/>
  <c r="I84"/>
  <c r="I80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5"/>
  <c r="F145"/>
  <c r="E147"/>
  <c r="F147"/>
  <c r="E148"/>
  <c r="F148"/>
  <c r="E149"/>
  <c r="F149"/>
  <c r="E150"/>
  <c r="F150"/>
  <c r="F157"/>
  <c r="I157"/>
  <c r="E158"/>
  <c r="F158"/>
  <c r="F186"/>
  <c r="E187"/>
  <c r="F187"/>
  <c r="I187"/>
  <c r="E189"/>
  <c r="F189"/>
  <c r="I189"/>
  <c r="E191"/>
  <c r="F191"/>
  <c r="I191"/>
  <c r="F213"/>
  <c r="E214"/>
  <c r="F214"/>
  <c r="I214"/>
  <c r="E225"/>
  <c r="F225"/>
  <c r="I225"/>
  <c r="I223"/>
  <c r="E231"/>
  <c r="F231"/>
  <c r="I231"/>
  <c r="I227"/>
  <c r="E239"/>
  <c r="F239"/>
  <c r="I239"/>
  <c r="E241"/>
  <c r="F241"/>
  <c r="I241"/>
  <c r="E243"/>
  <c r="F271"/>
  <c r="E272"/>
  <c r="F272"/>
  <c r="I272"/>
  <c r="E274"/>
  <c r="F274"/>
  <c r="I274"/>
  <c r="E276"/>
  <c r="F276"/>
  <c r="I276"/>
  <c r="E278"/>
  <c r="F278"/>
  <c r="I278"/>
  <c r="E280"/>
  <c r="F280"/>
  <c r="I280"/>
  <c r="E295"/>
  <c r="F304"/>
  <c r="E305"/>
  <c r="F305"/>
  <c r="I305"/>
  <c r="E307"/>
  <c r="F307"/>
  <c r="I307"/>
  <c r="E309"/>
  <c r="F309"/>
  <c r="I309"/>
  <c r="E311"/>
  <c r="F314"/>
  <c r="E315"/>
  <c r="F315"/>
  <c r="I315"/>
  <c r="E327"/>
  <c r="F327"/>
  <c r="I327"/>
  <c r="I322"/>
  <c r="E333"/>
  <c r="F333"/>
  <c r="I333"/>
  <c r="E335"/>
  <c r="F335"/>
  <c r="I335"/>
  <c r="E340"/>
  <c r="E94"/>
  <c r="F94"/>
  <c r="I94"/>
  <c r="E96"/>
  <c r="F96"/>
  <c r="I96"/>
  <c r="E98"/>
  <c r="F98"/>
  <c r="I98"/>
  <c r="E168"/>
  <c r="F168"/>
  <c r="I168"/>
  <c r="I161"/>
  <c r="E178"/>
  <c r="F178"/>
  <c r="I178"/>
  <c r="E180"/>
  <c r="F180"/>
  <c r="I180"/>
  <c r="F203"/>
  <c r="E204"/>
  <c r="F204"/>
  <c r="I204"/>
  <c r="E206"/>
  <c r="F206"/>
  <c r="I206"/>
  <c r="E215"/>
  <c r="F215"/>
  <c r="I215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E318"/>
  <c r="F318"/>
  <c r="I318"/>
  <c r="F331"/>
  <c r="E332"/>
  <c r="F332"/>
  <c r="I332"/>
  <c r="F337"/>
  <c r="I337"/>
  <c r="F343"/>
  <c r="I343"/>
  <c r="E381"/>
  <c r="F381"/>
  <c r="I381"/>
  <c r="I377"/>
  <c r="E383"/>
  <c r="F383"/>
  <c r="I383"/>
  <c r="E175" i="3"/>
  <c r="F175"/>
  <c r="I175"/>
  <c r="E171"/>
  <c r="F171"/>
  <c r="I171"/>
  <c r="I170"/>
  <c r="F170"/>
  <c r="E394"/>
  <c r="F394"/>
  <c r="I394"/>
  <c r="E392"/>
  <c r="F392"/>
  <c r="I392"/>
  <c r="F391"/>
  <c r="D396"/>
  <c r="E398"/>
  <c r="F398"/>
  <c r="I398"/>
  <c r="E415"/>
  <c r="F415"/>
  <c r="F414"/>
  <c r="I414"/>
  <c r="E211"/>
  <c r="F211"/>
  <c r="I210"/>
  <c r="F210"/>
  <c r="I373"/>
  <c r="I424"/>
  <c r="F75"/>
  <c r="E76"/>
  <c r="F76"/>
  <c r="I76"/>
  <c r="I75"/>
  <c r="E84"/>
  <c r="F84"/>
  <c r="I84"/>
  <c r="I80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7"/>
  <c r="F147"/>
  <c r="E148"/>
  <c r="F148"/>
  <c r="E149"/>
  <c r="F149"/>
  <c r="E150"/>
  <c r="F150"/>
  <c r="F157"/>
  <c r="I157"/>
  <c r="F186"/>
  <c r="E187"/>
  <c r="F187"/>
  <c r="I187"/>
  <c r="E189"/>
  <c r="F189"/>
  <c r="I189"/>
  <c r="E191"/>
  <c r="F191"/>
  <c r="I191"/>
  <c r="E197"/>
  <c r="F197"/>
  <c r="I197"/>
  <c r="F213"/>
  <c r="E214"/>
  <c r="F214"/>
  <c r="I214"/>
  <c r="E225"/>
  <c r="F225"/>
  <c r="I225"/>
  <c r="I223"/>
  <c r="E231"/>
  <c r="F231"/>
  <c r="I231"/>
  <c r="I227"/>
  <c r="E239"/>
  <c r="F239"/>
  <c r="I239"/>
  <c r="I237"/>
  <c r="E241"/>
  <c r="F241"/>
  <c r="I241"/>
  <c r="E243"/>
  <c r="F271"/>
  <c r="E272"/>
  <c r="F272"/>
  <c r="I272"/>
  <c r="E274"/>
  <c r="F274"/>
  <c r="I274"/>
  <c r="E276"/>
  <c r="F276"/>
  <c r="I276"/>
  <c r="E278"/>
  <c r="F278"/>
  <c r="I278"/>
  <c r="E280"/>
  <c r="F280"/>
  <c r="I280"/>
  <c r="E295"/>
  <c r="E307"/>
  <c r="F307"/>
  <c r="I307"/>
  <c r="I304"/>
  <c r="E309"/>
  <c r="F309"/>
  <c r="I309"/>
  <c r="E311"/>
  <c r="E333"/>
  <c r="F333"/>
  <c r="I333"/>
  <c r="E335"/>
  <c r="F335"/>
  <c r="I335"/>
  <c r="E340"/>
  <c r="E94"/>
  <c r="F94"/>
  <c r="I94"/>
  <c r="E96"/>
  <c r="F96"/>
  <c r="I96"/>
  <c r="E98"/>
  <c r="F98"/>
  <c r="I98"/>
  <c r="E168"/>
  <c r="F168"/>
  <c r="I168"/>
  <c r="I161"/>
  <c r="E180"/>
  <c r="F180"/>
  <c r="I180"/>
  <c r="E204"/>
  <c r="F204"/>
  <c r="I204"/>
  <c r="E206"/>
  <c r="F206"/>
  <c r="I206"/>
  <c r="E215"/>
  <c r="F215"/>
  <c r="I215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I314"/>
  <c r="E318"/>
  <c r="F318"/>
  <c r="I318"/>
  <c r="F331"/>
  <c r="E332"/>
  <c r="F332"/>
  <c r="I332"/>
  <c r="I331"/>
  <c r="F337"/>
  <c r="I337"/>
  <c r="F343"/>
  <c r="I343"/>
  <c r="E381"/>
  <c r="F381"/>
  <c r="I381"/>
  <c r="I377"/>
  <c r="E383"/>
  <c r="F383"/>
  <c r="I383"/>
  <c r="E407"/>
  <c r="F407"/>
  <c r="E175" i="2"/>
  <c r="F175"/>
  <c r="I175"/>
  <c r="E171"/>
  <c r="F171"/>
  <c r="I171"/>
  <c r="I170"/>
  <c r="F170"/>
  <c r="I271"/>
  <c r="I304"/>
  <c r="D367"/>
  <c r="I367"/>
  <c r="I373"/>
  <c r="E211"/>
  <c r="F211"/>
  <c r="I210"/>
  <c r="F210"/>
  <c r="E394"/>
  <c r="F394"/>
  <c r="I394"/>
  <c r="E392"/>
  <c r="F392"/>
  <c r="I392"/>
  <c r="F391"/>
  <c r="E398"/>
  <c r="F398"/>
  <c r="I398"/>
  <c r="E415"/>
  <c r="F415"/>
  <c r="F414"/>
  <c r="I414"/>
  <c r="I364"/>
  <c r="F75"/>
  <c r="E76"/>
  <c r="F76"/>
  <c r="I76"/>
  <c r="I75"/>
  <c r="E84"/>
  <c r="F84"/>
  <c r="I84"/>
  <c r="I80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5"/>
  <c r="F145"/>
  <c r="E147"/>
  <c r="F147"/>
  <c r="E148"/>
  <c r="F148"/>
  <c r="E149"/>
  <c r="F149"/>
  <c r="E150"/>
  <c r="F150"/>
  <c r="E151"/>
  <c r="F151"/>
  <c r="F157"/>
  <c r="I157"/>
  <c r="F186"/>
  <c r="E187"/>
  <c r="F187"/>
  <c r="I187"/>
  <c r="E189"/>
  <c r="F189"/>
  <c r="I189"/>
  <c r="E191"/>
  <c r="F191"/>
  <c r="I191"/>
  <c r="E197"/>
  <c r="F197"/>
  <c r="I197"/>
  <c r="F213"/>
  <c r="E214"/>
  <c r="F214"/>
  <c r="I214"/>
  <c r="E225"/>
  <c r="F225"/>
  <c r="I225"/>
  <c r="I223"/>
  <c r="E231"/>
  <c r="F231"/>
  <c r="I231"/>
  <c r="I227"/>
  <c r="E239"/>
  <c r="F239"/>
  <c r="I239"/>
  <c r="E241"/>
  <c r="F241"/>
  <c r="I241"/>
  <c r="E243"/>
  <c r="E295"/>
  <c r="I311"/>
  <c r="E333"/>
  <c r="F333"/>
  <c r="I333"/>
  <c r="E335"/>
  <c r="F335"/>
  <c r="I335"/>
  <c r="E340"/>
  <c r="F80"/>
  <c r="E94"/>
  <c r="F94"/>
  <c r="I94"/>
  <c r="E96"/>
  <c r="F96"/>
  <c r="I96"/>
  <c r="E98"/>
  <c r="F98"/>
  <c r="I98"/>
  <c r="E162"/>
  <c r="F162"/>
  <c r="I162"/>
  <c r="E164"/>
  <c r="F164"/>
  <c r="I164"/>
  <c r="E168"/>
  <c r="F168"/>
  <c r="I168"/>
  <c r="E180"/>
  <c r="F180"/>
  <c r="I180"/>
  <c r="E215"/>
  <c r="F215"/>
  <c r="I215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E318"/>
  <c r="F318"/>
  <c r="I318"/>
  <c r="F331"/>
  <c r="E332"/>
  <c r="F332"/>
  <c r="I332"/>
  <c r="F337"/>
  <c r="I337"/>
  <c r="F343"/>
  <c r="I343"/>
  <c r="E381"/>
  <c r="F381"/>
  <c r="I381"/>
  <c r="I377"/>
  <c r="E383"/>
  <c r="F383"/>
  <c r="I383"/>
  <c r="F409"/>
  <c r="I409"/>
  <c r="I424"/>
  <c r="F412"/>
  <c r="E413"/>
  <c r="F413"/>
  <c r="F418"/>
  <c r="I418"/>
  <c r="E415" i="1"/>
  <c r="F415"/>
  <c r="F414"/>
  <c r="I414"/>
  <c r="I361"/>
  <c r="B441"/>
  <c r="E175"/>
  <c r="F175"/>
  <c r="I175"/>
  <c r="E171"/>
  <c r="F171"/>
  <c r="I171"/>
  <c r="F170"/>
  <c r="E211"/>
  <c r="F211"/>
  <c r="I210"/>
  <c r="F210"/>
  <c r="E394"/>
  <c r="F394"/>
  <c r="I394"/>
  <c r="E392"/>
  <c r="F392"/>
  <c r="I392"/>
  <c r="F391"/>
  <c r="E398"/>
  <c r="F398"/>
  <c r="I398"/>
  <c r="I322"/>
  <c r="I373"/>
  <c r="I424"/>
  <c r="F75"/>
  <c r="E76"/>
  <c r="F76"/>
  <c r="I76"/>
  <c r="I75"/>
  <c r="E84"/>
  <c r="F84"/>
  <c r="I84"/>
  <c r="I80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5"/>
  <c r="F145"/>
  <c r="E147"/>
  <c r="F147"/>
  <c r="E148"/>
  <c r="F148"/>
  <c r="E149"/>
  <c r="F149"/>
  <c r="E150"/>
  <c r="F150"/>
  <c r="E151"/>
  <c r="F151"/>
  <c r="F157"/>
  <c r="I157"/>
  <c r="F186"/>
  <c r="E187"/>
  <c r="F187"/>
  <c r="I187"/>
  <c r="E189"/>
  <c r="F189"/>
  <c r="I189"/>
  <c r="E191"/>
  <c r="F191"/>
  <c r="I191"/>
  <c r="E197"/>
  <c r="F197"/>
  <c r="I197"/>
  <c r="F213"/>
  <c r="E214"/>
  <c r="F214"/>
  <c r="I214"/>
  <c r="E225"/>
  <c r="F225"/>
  <c r="I225"/>
  <c r="I223"/>
  <c r="E231"/>
  <c r="F231"/>
  <c r="I231"/>
  <c r="I227"/>
  <c r="E239"/>
  <c r="F239"/>
  <c r="I239"/>
  <c r="I237"/>
  <c r="E241"/>
  <c r="F241"/>
  <c r="I241"/>
  <c r="E243"/>
  <c r="E256"/>
  <c r="F256"/>
  <c r="F271"/>
  <c r="E272"/>
  <c r="F272"/>
  <c r="I272"/>
  <c r="E274"/>
  <c r="F274"/>
  <c r="I274"/>
  <c r="E276"/>
  <c r="F276"/>
  <c r="I276"/>
  <c r="E278"/>
  <c r="F278"/>
  <c r="I278"/>
  <c r="E280"/>
  <c r="F280"/>
  <c r="I280"/>
  <c r="E295"/>
  <c r="F304"/>
  <c r="E305"/>
  <c r="F305"/>
  <c r="I305"/>
  <c r="E307"/>
  <c r="F307"/>
  <c r="I307"/>
  <c r="E309"/>
  <c r="F309"/>
  <c r="I309"/>
  <c r="E311"/>
  <c r="F314"/>
  <c r="E315"/>
  <c r="F315"/>
  <c r="I315"/>
  <c r="E333"/>
  <c r="F333"/>
  <c r="I333"/>
  <c r="E335"/>
  <c r="F335"/>
  <c r="I335"/>
  <c r="E340"/>
  <c r="F364"/>
  <c r="E365"/>
  <c r="F365"/>
  <c r="I365"/>
  <c r="E369"/>
  <c r="F369"/>
  <c r="I369"/>
  <c r="E94"/>
  <c r="F94"/>
  <c r="I94"/>
  <c r="E96"/>
  <c r="F96"/>
  <c r="I96"/>
  <c r="E98"/>
  <c r="F98"/>
  <c r="I98"/>
  <c r="F161"/>
  <c r="E162"/>
  <c r="F162"/>
  <c r="I162"/>
  <c r="E164"/>
  <c r="F164"/>
  <c r="I164"/>
  <c r="E168"/>
  <c r="F168"/>
  <c r="I168"/>
  <c r="E180"/>
  <c r="F180"/>
  <c r="I180"/>
  <c r="F203"/>
  <c r="E204"/>
  <c r="F204"/>
  <c r="I204"/>
  <c r="E206"/>
  <c r="F206"/>
  <c r="I206"/>
  <c r="E215"/>
  <c r="F215"/>
  <c r="I215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E318"/>
  <c r="F318"/>
  <c r="I318"/>
  <c r="F331"/>
  <c r="E332"/>
  <c r="F332"/>
  <c r="I332"/>
  <c r="I331"/>
  <c r="F337"/>
  <c r="I337"/>
  <c r="F343"/>
  <c r="I343"/>
  <c r="E381"/>
  <c r="F381"/>
  <c r="I381"/>
  <c r="I377"/>
  <c r="E383"/>
  <c r="F383"/>
  <c r="I383"/>
  <c r="E407"/>
  <c r="F407"/>
  <c r="I331" i="12"/>
  <c r="I170"/>
  <c r="I170" i="11"/>
  <c r="I213" i="10"/>
  <c r="I304" i="8"/>
  <c r="I237" i="6"/>
  <c r="I170" i="5"/>
  <c r="B440" i="16"/>
  <c r="I428"/>
  <c r="G438"/>
  <c r="I200"/>
  <c r="B435"/>
  <c r="B444"/>
  <c r="I322" i="12"/>
  <c r="I377" i="11"/>
  <c r="D367"/>
  <c r="I367"/>
  <c r="I364"/>
  <c r="I400"/>
  <c r="B442"/>
  <c r="I237" i="10"/>
  <c r="I322"/>
  <c r="I377" i="9"/>
  <c r="I322"/>
  <c r="I237" i="8"/>
  <c r="I170"/>
  <c r="I322"/>
  <c r="D367"/>
  <c r="I367"/>
  <c r="I364"/>
  <c r="I400" i="6"/>
  <c r="B442"/>
  <c r="I88"/>
  <c r="I122"/>
  <c r="B432"/>
  <c r="I322"/>
  <c r="D193"/>
  <c r="I193"/>
  <c r="I186"/>
  <c r="I331" i="5"/>
  <c r="I237"/>
  <c r="D367"/>
  <c r="I367"/>
  <c r="I364"/>
  <c r="D367" i="3"/>
  <c r="I367"/>
  <c r="I364"/>
  <c r="I322"/>
  <c r="I322" i="2"/>
  <c r="D208"/>
  <c r="I208"/>
  <c r="I203"/>
  <c r="I314"/>
  <c r="I237"/>
  <c r="B443" i="12"/>
  <c r="F311"/>
  <c r="I311"/>
  <c r="E246"/>
  <c r="F246"/>
  <c r="I246"/>
  <c r="E244"/>
  <c r="F244"/>
  <c r="I244"/>
  <c r="F243"/>
  <c r="E245"/>
  <c r="F245"/>
  <c r="I245"/>
  <c r="I108"/>
  <c r="D111"/>
  <c r="I260"/>
  <c r="D208"/>
  <c r="I208"/>
  <c r="I271"/>
  <c r="I88"/>
  <c r="D396"/>
  <c r="E341"/>
  <c r="F341"/>
  <c r="F340"/>
  <c r="I340"/>
  <c r="E296"/>
  <c r="F296"/>
  <c r="F295"/>
  <c r="I295"/>
  <c r="I301"/>
  <c r="B439"/>
  <c r="I203"/>
  <c r="I213"/>
  <c r="D193"/>
  <c r="I193"/>
  <c r="I186"/>
  <c r="I200"/>
  <c r="B435"/>
  <c r="I391"/>
  <c r="I400"/>
  <c r="E296" i="11"/>
  <c r="F296"/>
  <c r="F295"/>
  <c r="I295"/>
  <c r="E246"/>
  <c r="F246"/>
  <c r="I246"/>
  <c r="E244"/>
  <c r="F244"/>
  <c r="I244"/>
  <c r="F243"/>
  <c r="E245"/>
  <c r="F245"/>
  <c r="I245"/>
  <c r="B443"/>
  <c r="I301"/>
  <c r="B439"/>
  <c r="I260"/>
  <c r="D208"/>
  <c r="I208"/>
  <c r="I203"/>
  <c r="I314"/>
  <c r="I304"/>
  <c r="I391"/>
  <c r="E341"/>
  <c r="F341"/>
  <c r="F340"/>
  <c r="I340"/>
  <c r="F311"/>
  <c r="I311"/>
  <c r="I108"/>
  <c r="D111"/>
  <c r="I271"/>
  <c r="I213"/>
  <c r="D193"/>
  <c r="I193"/>
  <c r="I186"/>
  <c r="I88"/>
  <c r="D184"/>
  <c r="I184"/>
  <c r="I177"/>
  <c r="I203" i="10"/>
  <c r="I234"/>
  <c r="B436"/>
  <c r="E341"/>
  <c r="F341"/>
  <c r="F340"/>
  <c r="I340"/>
  <c r="E246"/>
  <c r="F246"/>
  <c r="I246"/>
  <c r="E244"/>
  <c r="F244"/>
  <c r="I244"/>
  <c r="F243"/>
  <c r="E245"/>
  <c r="F245"/>
  <c r="I245"/>
  <c r="I108"/>
  <c r="D111"/>
  <c r="I331"/>
  <c r="I304"/>
  <c r="I271"/>
  <c r="I88"/>
  <c r="D208"/>
  <c r="I208"/>
  <c r="D396"/>
  <c r="F311"/>
  <c r="I311"/>
  <c r="E296"/>
  <c r="F296"/>
  <c r="F295"/>
  <c r="I295"/>
  <c r="I301"/>
  <c r="B439"/>
  <c r="B443"/>
  <c r="I260"/>
  <c r="I289"/>
  <c r="B438"/>
  <c r="D193"/>
  <c r="I193"/>
  <c r="I186"/>
  <c r="I200"/>
  <c r="B435"/>
  <c r="I391"/>
  <c r="I400"/>
  <c r="F311" i="9"/>
  <c r="I311"/>
  <c r="E246"/>
  <c r="F246"/>
  <c r="I246"/>
  <c r="E244"/>
  <c r="F244"/>
  <c r="I244"/>
  <c r="F243"/>
  <c r="E245"/>
  <c r="F245"/>
  <c r="I245"/>
  <c r="I108"/>
  <c r="D111"/>
  <c r="B443"/>
  <c r="I314"/>
  <c r="I271"/>
  <c r="I88"/>
  <c r="D184"/>
  <c r="I184"/>
  <c r="I177"/>
  <c r="D396"/>
  <c r="I170"/>
  <c r="D367"/>
  <c r="I367"/>
  <c r="I364"/>
  <c r="E341"/>
  <c r="F341"/>
  <c r="F340"/>
  <c r="I340"/>
  <c r="E296"/>
  <c r="F296"/>
  <c r="F295"/>
  <c r="I295"/>
  <c r="I301"/>
  <c r="B439"/>
  <c r="I260"/>
  <c r="I289"/>
  <c r="B438"/>
  <c r="I304"/>
  <c r="I346"/>
  <c r="B440"/>
  <c r="I213"/>
  <c r="D193"/>
  <c r="I193"/>
  <c r="I186"/>
  <c r="D208"/>
  <c r="I208"/>
  <c r="I203"/>
  <c r="I391"/>
  <c r="F311" i="8"/>
  <c r="I311"/>
  <c r="E246"/>
  <c r="F246"/>
  <c r="I246"/>
  <c r="E244"/>
  <c r="F244"/>
  <c r="I244"/>
  <c r="F243"/>
  <c r="E245"/>
  <c r="F245"/>
  <c r="I245"/>
  <c r="I260"/>
  <c r="D208"/>
  <c r="I208"/>
  <c r="I203"/>
  <c r="I271"/>
  <c r="D193"/>
  <c r="I193"/>
  <c r="I186"/>
  <c r="D396"/>
  <c r="E341"/>
  <c r="F341"/>
  <c r="F340"/>
  <c r="I340"/>
  <c r="E296"/>
  <c r="F296"/>
  <c r="F295"/>
  <c r="I295"/>
  <c r="I301"/>
  <c r="B439"/>
  <c r="I108"/>
  <c r="D111"/>
  <c r="B443"/>
  <c r="I213"/>
  <c r="I88"/>
  <c r="D184"/>
  <c r="I184"/>
  <c r="I177"/>
  <c r="I391"/>
  <c r="I400"/>
  <c r="E341" i="6"/>
  <c r="F341"/>
  <c r="F340"/>
  <c r="I340"/>
  <c r="E296"/>
  <c r="F296"/>
  <c r="F295"/>
  <c r="I295"/>
  <c r="D184"/>
  <c r="I184"/>
  <c r="E175"/>
  <c r="F175"/>
  <c r="I175"/>
  <c r="E171"/>
  <c r="F171"/>
  <c r="I171"/>
  <c r="F170"/>
  <c r="E246"/>
  <c r="F246"/>
  <c r="I246"/>
  <c r="E244"/>
  <c r="F244"/>
  <c r="I244"/>
  <c r="F243"/>
  <c r="E245"/>
  <c r="F245"/>
  <c r="I245"/>
  <c r="B443"/>
  <c r="I301"/>
  <c r="B439"/>
  <c r="I260"/>
  <c r="I289"/>
  <c r="B438"/>
  <c r="D208"/>
  <c r="I208"/>
  <c r="I203"/>
  <c r="I234"/>
  <c r="B436"/>
  <c r="I177"/>
  <c r="I346"/>
  <c r="B440"/>
  <c r="E341" i="5"/>
  <c r="F341"/>
  <c r="F340"/>
  <c r="I340"/>
  <c r="F311"/>
  <c r="I311"/>
  <c r="E246"/>
  <c r="F246"/>
  <c r="I246"/>
  <c r="E244"/>
  <c r="F244"/>
  <c r="I244"/>
  <c r="F243"/>
  <c r="E245"/>
  <c r="F245"/>
  <c r="I245"/>
  <c r="I108"/>
  <c r="D111"/>
  <c r="I314"/>
  <c r="I271"/>
  <c r="D193"/>
  <c r="I193"/>
  <c r="I88"/>
  <c r="D396"/>
  <c r="E296"/>
  <c r="F296"/>
  <c r="F295"/>
  <c r="I295"/>
  <c r="I301"/>
  <c r="B439"/>
  <c r="B443"/>
  <c r="I260"/>
  <c r="I289"/>
  <c r="B438"/>
  <c r="D208"/>
  <c r="I208"/>
  <c r="I203"/>
  <c r="I304"/>
  <c r="I346"/>
  <c r="B440"/>
  <c r="I213"/>
  <c r="I234"/>
  <c r="B436"/>
  <c r="I186"/>
  <c r="D184"/>
  <c r="I184"/>
  <c r="I177"/>
  <c r="I400"/>
  <c r="B442"/>
  <c r="I391"/>
  <c r="F311" i="3"/>
  <c r="I311"/>
  <c r="E246"/>
  <c r="F246"/>
  <c r="I246"/>
  <c r="E244"/>
  <c r="F244"/>
  <c r="I244"/>
  <c r="F243"/>
  <c r="E245"/>
  <c r="F245"/>
  <c r="I245"/>
  <c r="B443"/>
  <c r="I260"/>
  <c r="I271"/>
  <c r="D208"/>
  <c r="I208"/>
  <c r="I391"/>
  <c r="I400"/>
  <c r="E341"/>
  <c r="F341"/>
  <c r="F340"/>
  <c r="I340"/>
  <c r="E296"/>
  <c r="F296"/>
  <c r="F295"/>
  <c r="I295"/>
  <c r="I301"/>
  <c r="B439"/>
  <c r="I108"/>
  <c r="D111"/>
  <c r="I203"/>
  <c r="I213"/>
  <c r="D193"/>
  <c r="I193"/>
  <c r="I186"/>
  <c r="I88"/>
  <c r="D184"/>
  <c r="I184"/>
  <c r="I177"/>
  <c r="I200"/>
  <c r="B435"/>
  <c r="B443" i="2"/>
  <c r="E341"/>
  <c r="F341"/>
  <c r="F340"/>
  <c r="I340"/>
  <c r="E296"/>
  <c r="F296"/>
  <c r="F295"/>
  <c r="I295"/>
  <c r="I108"/>
  <c r="D111"/>
  <c r="I331"/>
  <c r="I346"/>
  <c r="B440"/>
  <c r="I213"/>
  <c r="I234"/>
  <c r="B436"/>
  <c r="D193"/>
  <c r="I193"/>
  <c r="I88"/>
  <c r="D396"/>
  <c r="D184"/>
  <c r="I184"/>
  <c r="I177"/>
  <c r="E246"/>
  <c r="F246"/>
  <c r="I246"/>
  <c r="E244"/>
  <c r="F244"/>
  <c r="I244"/>
  <c r="F243"/>
  <c r="E245"/>
  <c r="F245"/>
  <c r="I245"/>
  <c r="I301"/>
  <c r="B439"/>
  <c r="I260"/>
  <c r="I289"/>
  <c r="B438"/>
  <c r="I161"/>
  <c r="I186"/>
  <c r="I391"/>
  <c r="I400"/>
  <c r="F311" i="1"/>
  <c r="I311"/>
  <c r="I108"/>
  <c r="D111"/>
  <c r="D367"/>
  <c r="I367"/>
  <c r="I364"/>
  <c r="I314"/>
  <c r="I271"/>
  <c r="I213"/>
  <c r="D193"/>
  <c r="I193"/>
  <c r="I186"/>
  <c r="I88"/>
  <c r="D396"/>
  <c r="I170"/>
  <c r="E341"/>
  <c r="F341"/>
  <c r="F340"/>
  <c r="I340"/>
  <c r="E296"/>
  <c r="F296"/>
  <c r="F295"/>
  <c r="I295"/>
  <c r="E246"/>
  <c r="F246"/>
  <c r="I246"/>
  <c r="E244"/>
  <c r="F244"/>
  <c r="I244"/>
  <c r="F243"/>
  <c r="E245"/>
  <c r="F245"/>
  <c r="I245"/>
  <c r="B443"/>
  <c r="I301"/>
  <c r="B439"/>
  <c r="I260"/>
  <c r="I289"/>
  <c r="B438"/>
  <c r="D208"/>
  <c r="I208"/>
  <c r="I203"/>
  <c r="I234"/>
  <c r="B436"/>
  <c r="I161"/>
  <c r="I304"/>
  <c r="I346"/>
  <c r="B440"/>
  <c r="I391"/>
  <c r="D184"/>
  <c r="I184"/>
  <c r="I177"/>
  <c r="I234" i="8"/>
  <c r="B436"/>
  <c r="I346"/>
  <c r="B440"/>
  <c r="I170" i="6"/>
  <c r="I234" i="3"/>
  <c r="B436"/>
  <c r="I234" i="12"/>
  <c r="B436"/>
  <c r="I346"/>
  <c r="B440"/>
  <c r="I234" i="11"/>
  <c r="B436"/>
  <c r="I200"/>
  <c r="B435"/>
  <c r="I200" i="9"/>
  <c r="B435"/>
  <c r="I200" i="8"/>
  <c r="B435"/>
  <c r="I289"/>
  <c r="B438"/>
  <c r="I122"/>
  <c r="B432"/>
  <c r="I200" i="6"/>
  <c r="B435"/>
  <c r="I200" i="5"/>
  <c r="B435"/>
  <c r="I346" i="3"/>
  <c r="B440"/>
  <c r="B442" i="12"/>
  <c r="I289"/>
  <c r="B438"/>
  <c r="I243"/>
  <c r="I251"/>
  <c r="B437"/>
  <c r="I122"/>
  <c r="B432"/>
  <c r="I346" i="11"/>
  <c r="B440"/>
  <c r="I289"/>
  <c r="B438"/>
  <c r="I243"/>
  <c r="I251"/>
  <c r="B437"/>
  <c r="I122"/>
  <c r="B432"/>
  <c r="B442" i="10"/>
  <c r="I346"/>
  <c r="B440"/>
  <c r="I243"/>
  <c r="I251"/>
  <c r="B437"/>
  <c r="I122"/>
  <c r="B432"/>
  <c r="I234" i="9"/>
  <c r="B436"/>
  <c r="I243"/>
  <c r="I251"/>
  <c r="B437"/>
  <c r="I400"/>
  <c r="I122"/>
  <c r="B432"/>
  <c r="B442" i="8"/>
  <c r="I243"/>
  <c r="I251"/>
  <c r="B437"/>
  <c r="I243" i="6"/>
  <c r="I251"/>
  <c r="B437"/>
  <c r="B444"/>
  <c r="I122" i="5"/>
  <c r="B432"/>
  <c r="I243"/>
  <c r="I251"/>
  <c r="B437"/>
  <c r="B442" i="3"/>
  <c r="I122"/>
  <c r="B432"/>
  <c r="I289"/>
  <c r="B438"/>
  <c r="I243"/>
  <c r="I251"/>
  <c r="B437"/>
  <c r="B442" i="2"/>
  <c r="I200"/>
  <c r="B435"/>
  <c r="I243"/>
  <c r="I251"/>
  <c r="B437"/>
  <c r="I122"/>
  <c r="B432"/>
  <c r="I400" i="1"/>
  <c r="I243"/>
  <c r="I251"/>
  <c r="B437"/>
  <c r="I122"/>
  <c r="B432"/>
  <c r="I200"/>
  <c r="B435"/>
  <c r="I428" i="8"/>
  <c r="B444"/>
  <c r="I428" i="5"/>
  <c r="I428" i="12"/>
  <c r="B444"/>
  <c r="B444" i="11"/>
  <c r="I428"/>
  <c r="B444" i="10"/>
  <c r="I428"/>
  <c r="B442" i="9"/>
  <c r="B444"/>
  <c r="I428"/>
  <c r="I428" i="6"/>
  <c r="B444" i="5"/>
  <c r="B444" i="3"/>
  <c r="I428"/>
  <c r="I428" i="2"/>
  <c r="B444"/>
  <c r="B442" i="1"/>
  <c r="B444"/>
  <c r="I428"/>
</calcChain>
</file>

<file path=xl/comments1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10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11.xml><?xml version="1.0" encoding="utf-8"?>
<comments xmlns="http://schemas.openxmlformats.org/spreadsheetml/2006/main">
  <authors>
    <author>Author</author>
  </authors>
  <commentList>
    <comment ref="E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70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1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8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9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<sst xmlns="http://schemas.openxmlformats.org/spreadsheetml/2006/main" count="7435" uniqueCount="382">
  <si>
    <t>Measures</t>
  </si>
  <si>
    <t>Average weekly household expenditure</t>
  </si>
  <si>
    <t>Category</t>
  </si>
  <si>
    <t/>
  </si>
  <si>
    <t>Total net expenditure</t>
  </si>
  <si>
    <t>Food</t>
  </si>
  <si>
    <t>Fruit and vegetables</t>
  </si>
  <si>
    <t>Meat, poultry and fish</t>
  </si>
  <si>
    <t>Grocery food</t>
  </si>
  <si>
    <t>Non-alcoholic beverages</t>
  </si>
  <si>
    <t>Restaurant meals and ready-to-eat food</t>
  </si>
  <si>
    <t>Alcoholic beverages, tobacco and illicit drugs</t>
  </si>
  <si>
    <t>Alcoholic beverages</t>
  </si>
  <si>
    <t>Cigarettes and tobacco</t>
  </si>
  <si>
    <t>Illicit drugs</t>
  </si>
  <si>
    <t>..</t>
  </si>
  <si>
    <t>Clothing and footwear</t>
  </si>
  <si>
    <t>Clothing</t>
  </si>
  <si>
    <t>Footwear</t>
  </si>
  <si>
    <t>Housing and household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</si>
  <si>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</si>
  <si>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</si>
  <si>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</si>
  <si>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</si>
  <si>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</si>
  <si>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</si>
  <si>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Household contents and services</t>
  </si>
  <si>
    <t>Furniture, furnishings and floor coverings</t>
  </si>
  <si>
    <t>Household textiles</t>
  </si>
  <si>
    <t>Household appliances</t>
  </si>
  <si>
    <t>Glassware, tableware and household utensils</t>
  </si>
  <si>
    <t>Tools and equipment for house and garden</t>
  </si>
  <si>
    <t>Other household supplies and services</t>
  </si>
  <si>
    <t>Health</t>
  </si>
  <si>
    <t>Medical products, appliances, and equipment</t>
  </si>
  <si>
    <t>Out-patient services</t>
  </si>
  <si>
    <t>Hospital services</t>
  </si>
  <si>
    <t>Transport</t>
  </si>
  <si>
    <t>Purchase of vehicles</t>
  </si>
  <si>
    <t>Private transport supplies and services</t>
  </si>
  <si>
    <t>Passenger transport services</t>
  </si>
  <si>
    <t>Communication</t>
  </si>
  <si>
    <t>Postal services</t>
  </si>
  <si>
    <t>Telecommunication equipment</t>
  </si>
  <si>
    <t>Telecommunication services</t>
  </si>
  <si>
    <t>Recreation and culture</t>
  </si>
  <si>
    <t>Audio-visual and computing equipment</t>
  </si>
  <si>
    <t>Major recreational and cultural equipment</t>
  </si>
  <si>
    <t>Other recreational equipment and supplies</t>
  </si>
  <si>
    <t>Recreational and cultural services</t>
  </si>
  <si>
    <t>Newspapers, books and stationery</t>
  </si>
  <si>
    <t>Accommodation services</t>
  </si>
  <si>
    <t>Package holidays</t>
  </si>
  <si>
    <t>Miscellaneous domestic holiday costs</t>
  </si>
  <si>
    <t>Education</t>
  </si>
  <si>
    <t>Miscellaneous goods and services</t>
  </si>
  <si>
    <t>Personal care</t>
  </si>
  <si>
    <t>Prostitution</t>
  </si>
  <si>
    <t>Personal effects nec</t>
  </si>
  <si>
    <t>Insurance</t>
  </si>
  <si>
    <t>Credit services</t>
  </si>
  <si>
    <t>Other miscellaneous services</t>
  </si>
  <si>
    <t>Other expenditure</t>
  </si>
  <si>
    <t>Interest payments</t>
  </si>
  <si>
    <t>Contributions to savings</t>
  </si>
  <si>
    <t>Money given to others (excluding donations)</t>
  </si>
  <si>
    <t>Fines</t>
  </si>
  <si>
    <t>Expenditure incurred whilst overseas</t>
  </si>
  <si>
    <t>Sales, trade-ins and refunds</t>
  </si>
  <si>
    <t>Expenditure group, subgroup, and class</t>
  </si>
  <si>
    <t>HES CAT</t>
  </si>
  <si>
    <t>HES SUBCAT(LEVEL I WILL BE ANALYZING AT</t>
  </si>
  <si>
    <t>HES SUBCAT,SUBCAT</t>
  </si>
  <si>
    <t>CORRESPONDING NZSIOC CAT</t>
  </si>
  <si>
    <t>2007 AVG. WEEKLY HOUSEHOLD EXPENDITURE</t>
  </si>
  <si>
    <t>2007 ANNUAL HOUSEHOLD EXPENDITURE</t>
  </si>
  <si>
    <t>% household expenditure in sector AT NZSIOC LEVEL</t>
  </si>
  <si>
    <t>ANNUAL CO2 INTENSITY</t>
  </si>
  <si>
    <t>TOTAL CO2 EMISSIONS</t>
  </si>
  <si>
    <t>Fruit</t>
  </si>
  <si>
    <t>Vegetables</t>
  </si>
  <si>
    <t>Horticulture and fruit growing</t>
  </si>
  <si>
    <t>Fruit, oil, cereal and other food product manufacturing</t>
  </si>
  <si>
    <t>Meat, poultry, and fish</t>
  </si>
  <si>
    <t>Meat and poultry</t>
  </si>
  <si>
    <t>Sheep, beef cattle and grain farming</t>
  </si>
  <si>
    <t>Poultry, deer and other livestock farming</t>
  </si>
  <si>
    <t>Meat and meat product manufacturing</t>
  </si>
  <si>
    <t>Fish and other seafood</t>
  </si>
  <si>
    <t>Fishing and aquaculture</t>
  </si>
  <si>
    <t>Seafood processing</t>
  </si>
  <si>
    <t>Bread and cereals</t>
  </si>
  <si>
    <t>Milk, cheese, and eggs</t>
  </si>
  <si>
    <t>Dairy cattle farming</t>
  </si>
  <si>
    <t>Dairy product manufacturing</t>
  </si>
  <si>
    <t>Oils and fats</t>
  </si>
  <si>
    <t>Food additives and condiments</t>
  </si>
  <si>
    <t>Confectionery, nuts, and snacks</t>
  </si>
  <si>
    <t>Other grocery food</t>
  </si>
  <si>
    <t>Coffee, tea, and other hot drinks</t>
  </si>
  <si>
    <t>Soft drinks, waters, and juices</t>
  </si>
  <si>
    <t>Beverage and tobacco product manufacturing</t>
  </si>
  <si>
    <t>Restaurant meals</t>
  </si>
  <si>
    <t>Ready-to-eat food</t>
  </si>
  <si>
    <t>Other food services</t>
  </si>
  <si>
    <t>S</t>
  </si>
  <si>
    <t>Total food</t>
  </si>
  <si>
    <t>Alcoholic beverages, tobacco, and illicit drugs</t>
  </si>
  <si>
    <t>Beer</t>
  </si>
  <si>
    <t>Wine</t>
  </si>
  <si>
    <t>Spirits and liqueurs</t>
  </si>
  <si>
    <t>Alcoholic beverages not elsewhere classified</t>
  </si>
  <si>
    <t>Total alcoholic beverages, tobacco, and illicit drugs</t>
  </si>
  <si>
    <t>Clothing not further defined</t>
  </si>
  <si>
    <t>Men's clothing</t>
  </si>
  <si>
    <t>Women's clothing</t>
  </si>
  <si>
    <t>Children's and infants' clothing</t>
  </si>
  <si>
    <t xml:space="preserve">Clothing accessories </t>
  </si>
  <si>
    <t>Knitting and sewing supplies</t>
  </si>
  <si>
    <t>Clothing services</t>
  </si>
  <si>
    <t>Footwear not further defined</t>
  </si>
  <si>
    <t>Men's footwear</t>
  </si>
  <si>
    <t>Women's footwear</t>
  </si>
  <si>
    <t>Children's and infants' footwear</t>
  </si>
  <si>
    <t>Footwear accessories and services</t>
  </si>
  <si>
    <t>Textile and leather manufacturing</t>
  </si>
  <si>
    <t>Clothing, knitted products and footwear manufacturing</t>
  </si>
  <si>
    <t xml:space="preserve">Total clothing and footwear </t>
  </si>
  <si>
    <t>Residential property operation</t>
  </si>
  <si>
    <t>Resdential building construction</t>
  </si>
  <si>
    <t>Purchase of housing</t>
  </si>
  <si>
    <t>Materials for property alterations, additions, and improvements</t>
  </si>
  <si>
    <t>Primary metal and metal product manufacturing</t>
  </si>
  <si>
    <t>Non-metallic mineral product manufacturing</t>
  </si>
  <si>
    <t>Wood product manufacturing</t>
  </si>
  <si>
    <t>Services for property alterations, additions, and improvements</t>
  </si>
  <si>
    <t>AVG. SURPRESSED DISTRIBUTION</t>
  </si>
  <si>
    <t>Property maintenance materials</t>
  </si>
  <si>
    <t>Property maintenance services</t>
  </si>
  <si>
    <t>Repair and maintenance</t>
  </si>
  <si>
    <t>Water supply</t>
  </si>
  <si>
    <t>Refuse disposal and recycling</t>
  </si>
  <si>
    <t>Waste collection, treatment and disposal services</t>
  </si>
  <si>
    <t>Local authority rates and payments</t>
  </si>
  <si>
    <t>Local government administration</t>
  </si>
  <si>
    <t>Other property related services</t>
  </si>
  <si>
    <t>Building cleaning, pest control and other support services</t>
  </si>
  <si>
    <t>Electricity</t>
  </si>
  <si>
    <t>Electricity generation</t>
  </si>
  <si>
    <t>Gas</t>
  </si>
  <si>
    <t>Gas supply</t>
  </si>
  <si>
    <t>Solid fuels</t>
  </si>
  <si>
    <t>Coal mining</t>
  </si>
  <si>
    <t>Liquid fuels</t>
  </si>
  <si>
    <t>Petroleum and coal product manufacturing</t>
  </si>
  <si>
    <t>Domestic fuel not elsewhere classified</t>
  </si>
  <si>
    <t>Owner-occupied property operation</t>
  </si>
  <si>
    <t>Total housing and household utilities</t>
  </si>
  <si>
    <t>Furniture, furnishings, and floor coverings</t>
  </si>
  <si>
    <t>Furniture and furnishings</t>
  </si>
  <si>
    <t>Furniture manufacturing</t>
  </si>
  <si>
    <t>Carpets and other floor coverings</t>
  </si>
  <si>
    <t>Repair of furniture, furnishings, and floor coverings</t>
  </si>
  <si>
    <t>Major household appliances</t>
  </si>
  <si>
    <t>Small electrical household appliances</t>
  </si>
  <si>
    <t>Electronic and electrical equipment manufacturing</t>
  </si>
  <si>
    <t>Repair and hire of household appliances</t>
  </si>
  <si>
    <t>Rental and hiring services (except real estate); non-financial asset leasing</t>
  </si>
  <si>
    <t>Glassware, tableware, and household utensils</t>
  </si>
  <si>
    <t>Other manufacturing</t>
  </si>
  <si>
    <t>Major tools and equipment for the house and garden</t>
  </si>
  <si>
    <t>Small tools and accessories for the house and garden</t>
  </si>
  <si>
    <t>Cleaning products and other household supplies</t>
  </si>
  <si>
    <t>Pharmaceutical, cleaning and other chemical manufacturing</t>
  </si>
  <si>
    <t>Other household services</t>
  </si>
  <si>
    <t>Personal services; domestic household staff</t>
  </si>
  <si>
    <t>Total household contents and services</t>
  </si>
  <si>
    <t>Pharmaceutical products</t>
  </si>
  <si>
    <t>Other medical products</t>
  </si>
  <si>
    <t>Therapeutic appliances and equipment</t>
  </si>
  <si>
    <t>Medical services</t>
  </si>
  <si>
    <t>Dental services</t>
  </si>
  <si>
    <t>Paramedical services</t>
  </si>
  <si>
    <t>Medical and other health care services</t>
  </si>
  <si>
    <t>Hospitals</t>
  </si>
  <si>
    <t>Total health</t>
  </si>
  <si>
    <t>Purchase of new motor cars</t>
  </si>
  <si>
    <t>Purchase of second-hand motor cars</t>
  </si>
  <si>
    <t>Purchase of motorcycles</t>
  </si>
  <si>
    <t>Purchase of bicycles</t>
  </si>
  <si>
    <t>Transport equipment manufacturing</t>
  </si>
  <si>
    <t>Vehicle parts and accessories</t>
  </si>
  <si>
    <t>Petrol</t>
  </si>
  <si>
    <t>Road transport</t>
  </si>
  <si>
    <t>Other vehicle fuels and lubricants</t>
  </si>
  <si>
    <t>Vehicle servicing and repairs</t>
  </si>
  <si>
    <t>Other private transport services</t>
  </si>
  <si>
    <t>Transport support services</t>
  </si>
  <si>
    <t>Rail passenger transport</t>
  </si>
  <si>
    <t>Rail transport</t>
  </si>
  <si>
    <t>Road passenger transport</t>
  </si>
  <si>
    <t>Domestic air transport</t>
  </si>
  <si>
    <t>Air and space transport</t>
  </si>
  <si>
    <t>International air transport</t>
  </si>
  <si>
    <t>Sea passenger transport</t>
  </si>
  <si>
    <t>Other transport</t>
  </si>
  <si>
    <t>Combined passenger transport</t>
  </si>
  <si>
    <t>Other passenger transport costs</t>
  </si>
  <si>
    <t>Total transport</t>
  </si>
  <si>
    <t>Postal and courier pick up and delivery services</t>
  </si>
  <si>
    <t>Telecommunications services</t>
  </si>
  <si>
    <t>Total communication</t>
  </si>
  <si>
    <t>Audio-visual equipment</t>
  </si>
  <si>
    <t>Computing equipment</t>
  </si>
  <si>
    <t>Recording media</t>
  </si>
  <si>
    <t>Repair of audio-visual, photographic, and information processing equipment</t>
  </si>
  <si>
    <t>Games, toys, and hobbies</t>
  </si>
  <si>
    <t>Equipment for sport, camping, and outdoor recreation</t>
  </si>
  <si>
    <t>Plants, flowers, and gardening supplies</t>
  </si>
  <si>
    <t>Fertiliser and pesticide manufacturing</t>
  </si>
  <si>
    <t>Pets and pet-related products</t>
  </si>
  <si>
    <t>Recreational and sporting services</t>
  </si>
  <si>
    <t>Sport and recreation activities</t>
  </si>
  <si>
    <t>Cultural services</t>
  </si>
  <si>
    <t>Heritage and artistic activities</t>
  </si>
  <si>
    <t>Veterinary and other services for pets and domestic livestock</t>
  </si>
  <si>
    <t>Veterinary and other professional services</t>
  </si>
  <si>
    <t>Games of chance</t>
  </si>
  <si>
    <t>Gambling activities</t>
  </si>
  <si>
    <t>Newspapers, books, and stationery</t>
  </si>
  <si>
    <t>Books</t>
  </si>
  <si>
    <t>Newspapers and magazines</t>
  </si>
  <si>
    <t>Miscellaneous printed matter</t>
  </si>
  <si>
    <t>Stationery and drawing materials</t>
  </si>
  <si>
    <t>Pulp, paper and converted paper product manufacturing</t>
  </si>
  <si>
    <t>Accommodation</t>
  </si>
  <si>
    <t>Total recreation and culture</t>
  </si>
  <si>
    <t>Early childhood education</t>
  </si>
  <si>
    <t>Preschool education</t>
  </si>
  <si>
    <t>Primary, intermediate, and secondary education</t>
  </si>
  <si>
    <t>School education</t>
  </si>
  <si>
    <t>Tertiary and other post-school education</t>
  </si>
  <si>
    <t>Tertiary education</t>
  </si>
  <si>
    <t>Other educational fees</t>
  </si>
  <si>
    <t>Adult, community and other education</t>
  </si>
  <si>
    <t>Total education</t>
  </si>
  <si>
    <t>Hairdressing and personal grooming services</t>
  </si>
  <si>
    <t>Personal care, funeral and other personal services</t>
  </si>
  <si>
    <t>Electrical appliances for personal care</t>
  </si>
  <si>
    <t>Other appliances, articles, and products for personal care</t>
  </si>
  <si>
    <t>Personal effects not elsewhere classified</t>
  </si>
  <si>
    <t>Jewellery and watches</t>
  </si>
  <si>
    <t>Other personal effects</t>
  </si>
  <si>
    <t>Life insurance</t>
  </si>
  <si>
    <t>Dwelling insurance</t>
  </si>
  <si>
    <t>Contents insurance</t>
  </si>
  <si>
    <t>Health insurance</t>
  </si>
  <si>
    <t>Vehicle insurance</t>
  </si>
  <si>
    <t>Combinations of insurance not elsewhere classified</t>
  </si>
  <si>
    <t>Other insurance</t>
  </si>
  <si>
    <t>Health and general insurance</t>
  </si>
  <si>
    <t>Direct credit service charges</t>
  </si>
  <si>
    <t>Financial intermediation services</t>
  </si>
  <si>
    <t>…</t>
  </si>
  <si>
    <t>Banking and financing</t>
  </si>
  <si>
    <t>Vocational services</t>
  </si>
  <si>
    <t>Civil, professional and other interest groups</t>
  </si>
  <si>
    <t>Professional services</t>
  </si>
  <si>
    <t>Real estate services</t>
  </si>
  <si>
    <t>Other miscellaneous services not elsewhere classified</t>
  </si>
  <si>
    <t>Total miscellaneous goods and services</t>
  </si>
  <si>
    <t>Mortgage interest payments</t>
  </si>
  <si>
    <t>Interest payments on personal loans</t>
  </si>
  <si>
    <t>Interest payments on credit sales (hire purchases)</t>
  </si>
  <si>
    <t>Other interest payments</t>
  </si>
  <si>
    <t>Central government administration and justice</t>
  </si>
  <si>
    <t>Food and beverage services</t>
  </si>
  <si>
    <t>Total other expenditure</t>
  </si>
  <si>
    <t>Total sales, trade-ins, and refunds(7)</t>
  </si>
  <si>
    <t>Total net expenditure(8)(9)</t>
  </si>
  <si>
    <t>BROAD HES CATEGORIES</t>
  </si>
  <si>
    <t>ANNUAL CARBON EMISSIONS FOR AVERAGE HOUSEHOLD IN 2007</t>
  </si>
  <si>
    <t>AVG IN 2007</t>
  </si>
  <si>
    <t>FOOD</t>
  </si>
  <si>
    <t>BEVERAGE</t>
  </si>
  <si>
    <t>CLOTHING</t>
  </si>
  <si>
    <t>HOUSING (UTILITIES)</t>
  </si>
  <si>
    <t>HOUSING(CONTENTS)</t>
  </si>
  <si>
    <t>HEALTH</t>
  </si>
  <si>
    <t>TRANSPORT</t>
  </si>
  <si>
    <t>COMM</t>
  </si>
  <si>
    <t>REC/CULTURE</t>
  </si>
  <si>
    <t>EDUCATION</t>
  </si>
  <si>
    <t>MISC.</t>
  </si>
  <si>
    <t>OTHER</t>
  </si>
  <si>
    <t>TOTAL</t>
  </si>
  <si>
    <t>Suppressed</t>
  </si>
  <si>
    <t>s:</t>
  </si>
  <si>
    <t>Legend:</t>
  </si>
  <si>
    <t>data extracted on 23 Jul 2013 22:32 UTC (GMT) from NZ.Stat</t>
  </si>
  <si>
    <t>2007</t>
  </si>
  <si>
    <t>Year ended June</t>
  </si>
  <si>
    <t>All other households</t>
  </si>
  <si>
    <t>One-person household</t>
  </si>
  <si>
    <t>Other one-family households</t>
  </si>
  <si>
    <t>All 'other one parent with child(ren) only' households</t>
  </si>
  <si>
    <t>One parent with dependent child(ren) only</t>
  </si>
  <si>
    <t>All other 'couples with child(ren) only' households</t>
  </si>
  <si>
    <t>Couple with three or more dependent children</t>
  </si>
  <si>
    <t>Couple with two dependent children</t>
  </si>
  <si>
    <t>Couple with one dependent child</t>
  </si>
  <si>
    <t>Couple only</t>
  </si>
  <si>
    <t>Compositions</t>
  </si>
  <si>
    <t>Dataset: Household expenditure for group and subgroup by household composition and number of dependent children</t>
  </si>
  <si>
    <t>&lt;?xml version="1.0"?&gt;&lt;WebTableParameter xmlns:xsi="http://www.w3.org/2001/XMLSchema-instance" xmlns:xsd="http://www.w3.org/2001/XMLSchema" xmlns=""&gt;&lt;DataTable Code="TABLECODE330" HasMetadata="true"&gt;&lt;Name LocaleIsoCode="en"&gt;Household expenditure for group and subgroup by household composition and number of dependent children&lt;/Name&gt;&lt;Dimension Code="MEASURES" Display="labels"&gt;&lt;Name LocaleIsoCode="en"&gt;Measures&lt;/Name&gt;&lt;Member Code="AV_WKLY_AMT" HasMetadata="true"&gt;&lt;Name LocaleIsoCode="en"&gt;Average weekly household expenditure&lt;/Name&gt;&lt;/Member&gt;&lt;/Dimension&gt;&lt;Dimension Code="COMPOSITIONS" HasMetadata="true" Display="labels"&gt;&lt;Name LocaleIsoCode="en"&gt;Compositions&lt;/Name&gt;&lt;Member Code="11"&gt;&lt;Name LocaleIsoCode="en"&gt;Couple only&lt;/Name&gt;&lt;/Member&gt;&lt;Member Code="21"&gt;&lt;Name LocaleIsoCode="en"&gt;Couple with one dependent child&lt;/Name&gt;&lt;/Member&gt;&lt;Member Code="22"&gt;&lt;Name LocaleIsoCode="en"&gt;Couple with two dependent children&lt;/Name&gt;&lt;/Member&gt;&lt;Member Code="23"&gt;&lt;Name LocaleIsoCode="en"&gt;Couple with three or more dependent children&lt;/Name&gt;&lt;/Member&gt;&lt;Member Code="24" HasMetadata="true"&gt;&lt;Name LocaleIsoCode="en"&gt;All other 'couples with child(ren) only' households&lt;/Name&gt;&lt;/Member&gt;&lt;Member Code="31"&gt;&lt;Name LocaleIsoCode="en"&gt;One parent with dependent child(ren) only&lt;/Name&gt;&lt;/Member&gt;&lt;Member Code="32" HasMetadata="true"&gt;&lt;Name LocaleIsoCode="en"&gt;All 'other one parent with child(ren) only' households&lt;/Name&gt;&lt;/Member&gt;&lt;Member Code="41" HasMetadata="true"&gt;&lt;Name LocaleIsoCode="en"&gt;Other one-family households&lt;/Name&gt;&lt;/Member&gt;&lt;Member Code="51"&gt;&lt;Name LocaleIsoCode="en"&gt;One-person household&lt;/Name&gt;&lt;/Member&gt;&lt;Member Code="61" HasMetadata="true"&gt;&lt;Name LocaleIsoCode="en"&gt;All other households&lt;/Name&gt;&lt;/Member&gt;&lt;/Dimension&gt;&lt;Dimension Code="CATEGORY" HasMetadata="true" Display="labels"&gt;&lt;Name LocaleIsoCode="en"&gt;Category&lt;/Name&gt;&lt;Member Code="98" HasMetadata="true"&gt;&lt;Name LocaleIsoCode="en"&gt;Total net expenditure&lt;/Name&gt;&lt;ChildMember Code="01"&gt;&lt;Name LocaleIsoCode="en"&gt;Food&lt;/Name&gt;&lt;ChildMember Code="01_1"&gt;&lt;Name LocaleIsoCode="en"&gt;Fruit and vegetables&lt;/Name&gt;&lt;/ChildMember&gt;&lt;ChildMember Code="01_2"&gt;&lt;Name LocaleIsoCode="en"&gt;Meat, poultry and fish&lt;/Name&gt;&lt;/ChildMember&gt;&lt;ChildMember Code="01_3"&gt;&lt;Name LocaleIsoCode="en"&gt;Grocery food&lt;/Name&gt;&lt;/ChildMember&gt;&lt;ChildMember Code="01_4"&gt;&lt;Name LocaleIsoCode="en"&gt;Non-alcoholic beverages&lt;/Name&gt;&lt;/ChildMember&gt;&lt;ChildMember Code="01_5"&gt;&lt;Name LocaleIsoCode="en"&gt;Restaurant meals and ready-to-eat food&lt;/Name&gt;&lt;/ChildMember&gt;&lt;/ChildMember&gt;&lt;ChildMember Code="02"&gt;&lt;Name LocaleIsoCode="en"&gt;Alcoholic beverages, tobacco and illicit drugs&lt;/Name&gt;&lt;ChildMember Code="02_1"&gt;&lt;Name LocaleIsoCode="en"&gt;Alcoholic beverages&lt;/Name&gt;&lt;/ChildMember&gt;&lt;ChildMember Code="02_2"&gt;&lt;Name LocaleIsoCode="en"&gt;Cigarettes and tobacco&lt;/Name&gt;&lt;/ChildMember&gt;&lt;ChildMember Code="02_3"&gt;&lt;Name LocaleIsoCode="en"&gt;Illicit drugs&lt;/Name&gt;&lt;/ChildMember&gt;&lt;/ChildMember&gt;&lt;ChildMember Code="03"&gt;&lt;Name LocaleIsoCode="en"&gt;Clothing and footwear&lt;/Name&gt;&lt;ChildMember Code="03_1"&gt;&lt;Name LocaleIsoCode="en"&gt;Clothing&lt;/Name&gt;&lt;/ChildMember&gt;&lt;ChildMember Code="03_2"&gt;&lt;Name LocaleIsoCode="en"&gt;Footwear&lt;/Name&gt;&lt;/ChildMember&gt;&lt;/ChildMember&gt;&lt;ChildMember Code="04"&gt;&lt;Name LocaleIsoCode="en"&gt;Housing and household utilities&lt;/Name&gt;&lt;ChildMember Code="04_1"&gt;&lt;Name LocaleIsoCode="en"&gt;Actual rentals for housing&lt;/Name&gt;&lt;/ChildMember&gt;&lt;ChildMember Code="04_2"&gt;&lt;Name LocaleIsoCode="en"&gt;Home ownership&lt;/Name&gt;&lt;/ChildMember&gt;&lt;ChildMember Code="04_3"&gt;&lt;Name LocaleIsoCode="en"&gt;Property maintenance&lt;/Name&gt;&lt;/ChildMember&gt;&lt;ChildMember Code="04_4"&gt;&lt;Name LocaleIsoCode="en"&gt;Property rates and related services&lt;/Name&gt;&lt;/ChildMember&gt;&lt;ChildMember Code="04_5"&gt;&lt;Name LocaleIsoCode="en"&gt;Household energy&lt;/Name&gt;&lt;/ChildMember&gt;&lt;ChildMember Code="04_6"&gt;&lt;Name LocaleIsoCode="en"&gt;Other housing expenses&lt;/Name&gt;&lt;/ChildMember&gt;&lt;/ChildMember&gt;&lt;ChildMember Code="05"&gt;&lt;Name LocaleIsoCode="en"&gt;Household contents and services&lt;/Name&gt;&lt;ChildMember Code="05_1"&gt;&lt;Name LocaleIsoCode="en"&gt;Furniture, furnishings and floor coverings&lt;/Name&gt;&lt;/ChildMember&gt;&lt;ChildMember Code="05_2"&gt;&lt;Name LocaleIsoCode="en"&gt;Household textiles&lt;/Name&gt;&lt;/ChildMember&gt;&lt;ChildMember Code="05_3"&gt;&lt;Name LocaleIsoCode="en"&gt;Household appliances&lt;/Name&gt;&lt;/ChildMember&gt;&lt;ChildMember Code="05_4"&gt;&lt;Name LocaleIsoCode="en"&gt;Glassware, tableware and household utensils&lt;/Name&gt;&lt;/ChildMember&gt;&lt;ChildMember Code="05_5"&gt;&lt;Name LocaleIsoCode="en"&gt;Tools and equipment for house and garden&lt;/Name&gt;&lt;/ChildMember&gt;&lt;ChildMember Code="05_6"&gt;&lt;Name LocaleIsoCode="en"&gt;Other household supplies and services&lt;/Name&gt;&lt;/ChildMember&gt;&lt;/ChildMember&gt;&lt;ChildMember Code="06"&gt;&lt;Name LocaleIsoCode="en"&gt;Health&lt;/Name&gt;&lt;ChildMember Code="06_1"&gt;&lt;Name LocaleIsoCode="en"&gt;Medical products, appliances, and equipment&lt;/Name&gt;&lt;/ChildMember&gt;&lt;ChildMember Code="06_2"&gt;&lt;Name LocaleIsoCode="en"&gt;Out-patient services&lt;/Name&gt;&lt;/ChildMember&gt;&lt;ChildMember Code="06_3"&gt;&lt;Name LocaleIsoCode="en"&gt;Hospital services&lt;/Name&gt;&lt;/ChildMember&gt;&lt;/ChildMember&gt;&lt;ChildMember Code="07"&gt;&lt;Name LocaleIsoCode="en"&gt;Transport&lt;/Name&gt;&lt;ChildMember Code="07_1"&gt;&lt;Name LocaleIsoCode="en"&gt;Purchase of vehicles&lt;/Name&gt;&lt;/ChildMember&gt;&lt;ChildMember Code="07_2"&gt;&lt;Name LocaleIsoCode="en"&gt;Private transport supplies and services&lt;/Name&gt;&lt;/ChildMember&gt;&lt;ChildMember Code="07_3"&gt;&lt;Name LocaleIsoCode="en"&gt;Passenger transport services&lt;/Name&gt;&lt;/ChildMember&gt;&lt;/ChildMember&gt;&lt;ChildMember Code="08"&gt;&lt;Name LocaleIsoCode="en"&gt;Communication&lt;/Name&gt;&lt;ChildMember Code="08_1"&gt;&lt;Name LocaleIsoCode="en"&gt;Postal services&lt;/Name&gt;&lt;/ChildMember&gt;&lt;ChildMember Code="08_2"&gt;&lt;Name LocaleIsoCode="en"&gt;Telecommunication equipment&lt;/Name&gt;&lt;/ChildMember&gt;&lt;ChildMember Code="08_3"&gt;&lt;Name LocaleIsoCode="en"&gt;Telecommunication services&lt;/Name&gt;&lt;/ChildMember&gt;&lt;/ChildMember&gt;&lt;ChildMember Code="09"&gt;&lt;Name LocaleIsoCode="en"&gt;Recreation and culture&lt;/Name&gt;&lt;ChildMember Code="09_1"&gt;&lt;Name LocaleIsoCode="en"&gt;Audio-visual and computing equipment&lt;/Name&gt;&lt;/ChildMember&gt;&lt;ChildMember Code="09_2"&gt;&lt;Name LocaleIsoCode="en"&gt;Major recreational and cultural equipment&lt;/Name&gt;&lt;/ChildMember&gt;&lt;ChildMember Code="09_3"&gt;&lt;Name LocaleIsoCode="en"&gt;Other recreational equipment and supplies&lt;/Name&gt;&lt;/ChildMember&gt;&lt;ChildMember Code="09_4"&gt;&lt;Name LocaleIsoCode="en"&gt;Recreational and cultural services&lt;/Name&gt;&lt;/ChildMember&gt;&lt;ChildMember Code="09_5"&gt;&lt;Name LocaleIsoCode="en"&gt;Newspapers, books and stationery&lt;/Name&gt;&lt;/ChildMember&gt;&lt;ChildMember Code="09_6"&gt;&lt;Name LocaleIsoCode="en"&gt;Accommodation services&lt;/Name&gt;&lt;/ChildMember&gt;&lt;ChildMember Code="09_7"&gt;&lt;Name LocaleIsoCode="en"&gt;Package holidays&lt;/Name&gt;&lt;/ChildMember&gt;&lt;ChildMember Code="09_8"&gt;&lt;Name LocaleIsoCode="en"&gt;Miscellaneous domestic holiday costs&lt;/Name&gt;&lt;/ChildMember&gt;&lt;/ChildMember&gt;&lt;ChildMember Code="10" HasMetadata="true"&gt;&lt;Name LocaleIsoCode="en"&gt;Education&lt;/Name&gt;&lt;/ChildMember&gt;&lt;ChildMember Code="11"&gt;&lt;Name LocaleIsoCode="en"&gt;Miscellaneous goods and services&lt;/Name&gt;&lt;ChildMember Code="11_1"&gt;&lt;Name LocaleIsoCode="en"&gt;Personal care&lt;/Name&gt;&lt;/ChildMember&gt;&lt;ChildMember Code="11_2"&gt;&lt;Name LocaleIsoCode="en"&gt;Prostitution&lt;/Name&gt;&lt;/ChildMember&gt;&lt;ChildMember Code="11_3"&gt;&lt;Name LocaleIsoCode="en"&gt;Personal effects nec&lt;/Name&gt;&lt;/ChildMember&gt;&lt;ChildMember Code="11_4"&gt;&lt;Name LocaleIsoCode="en"&gt;Insurance&lt;/Name&gt;&lt;/ChildMember&gt;&lt;ChildMember Code="11_5"&gt;&lt;Name LocaleIsoCode="en"&gt;Credit services&lt;/Name&gt;&lt;/ChildMember&gt;&lt;ChildMember Code="11_6"&gt;&lt;Name LocaleIsoCode="en"&gt;Other miscellaneous services&lt;/Name&gt;&lt;/ChildMember&gt;&lt;/ChildMember&gt;&lt;ChildMember Code="13"&gt;&lt;Name LocaleIsoCode="en"&gt;Other expenditure&lt;/Name&gt;&lt;ChildMember Code="13_1"&gt;&lt;Name LocaleIsoCode="en"&gt;Interest payments&lt;/Name&gt;&lt;/ChildMember&gt;&lt;ChildMember Code="13_2"&gt;&lt;Name LocaleIsoCode="en"&gt;Contributions to savings&lt;/Name&gt;&lt;/ChildMember&gt;&lt;ChildMember Code="13_3"&gt;&lt;Name LocaleIsoCode="en"&gt;Money given to others (excluding donations)&lt;/Name&gt;&lt;/ChildMember&gt;&lt;ChildMember Code="13_4"&gt;&lt;Name LocaleIsoCode="en"&gt;Fines&lt;/Name&gt;&lt;/ChildMember&gt;&lt;ChildMember Code="13_5"&gt;&lt;Name LocaleIsoCode="en"&gt;Expenditure incurred whilst overseas&lt;/Name&gt;&lt;/ChildMember&gt;&lt;/ChildMember&gt;&lt;ChildMember Code="14" HasMetadata="true"&gt;&lt;Name LocaleIsoCode="en"&gt;Sales, trade-ins and refunds&lt;/Name&gt;&lt;/ChildMember&gt;&lt;/Member&gt;&lt;/Dimension&gt;&lt;Dimension Code="YEAR_ENDED_JUNE" HasMetadata="true" Display="labels"&gt;&lt;Name LocaleIsoCode="en"&gt;Year ended June&lt;/Name&gt;&lt;Member Code="2007"&gt;&lt;Name LocaleIsoCode="en"&gt;2007&lt;/Name&gt;&lt;/Member&gt;&lt;/Dimension&gt;&lt;Tabulation Axis="horizontal"&gt;&lt;Dimension Code="COMPOSITIONS" /&gt;&lt;Dimension Code="YEAR_ENDED_JUNE" /&gt;&lt;Dimension Code="MEASURES" /&gt;&lt;/Tabulation&gt;&lt;Tabulation Axis="vertical"&gt;&lt;Dimension Code="CATEGORY" /&gt;&lt;/Tabulation&gt;&lt;Tabulation Axis="page" /&gt;&lt;Formatting&gt;&lt;Labels LocaleIsoCode="en"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DoBarChart&gt;false&lt;/DoBarChart&gt;&lt;MaxBarChartLen&gt;65&lt;/MaxBarChartLen&gt;&lt;/Format&gt;&lt;Query&gt;&lt;AbsoluteUri&gt;http://nzdotstat.stats.govt.nz/wbos/View.aspx?QueryId=&amp;amp;QueryType=Public&amp;amp;Lang=en&lt;/AbsoluteUri&gt;&lt;/Query&gt;&lt;/WebTableParameter&gt;</t>
  </si>
  <si>
    <t>1 PERSON</t>
  </si>
  <si>
    <t>COUPLE ONLY</t>
  </si>
  <si>
    <t>COUPLE, 1 CHILD</t>
  </si>
  <si>
    <t>COUPLE, 2 CHILD</t>
  </si>
  <si>
    <t>COUPLE, 3+ CHILD</t>
  </si>
  <si>
    <t>OTHER COUPLES, ADULT CHILD</t>
  </si>
  <si>
    <t>1 PARENT, CHILDREN</t>
  </si>
  <si>
    <t>1 PARENT, ADULT CHILD</t>
  </si>
  <si>
    <t>1 FAMILY, + OTHERS</t>
  </si>
  <si>
    <t>OTHER(FLAT, +1 FAMILIES)</t>
  </si>
  <si>
    <t>AVG. PER PERSON</t>
  </si>
  <si>
    <t>C TABLE</t>
  </si>
  <si>
    <t>2007 I/O TABLES NZSIOC</t>
  </si>
  <si>
    <t>co2e - INCLUDING PROCESS EMISSIONS</t>
  </si>
  <si>
    <t>Forestry and logging</t>
  </si>
  <si>
    <t>Agriculture, forestry and fishing support services</t>
  </si>
  <si>
    <t>Oil and gas extraction</t>
  </si>
  <si>
    <t>Metal ore and non-metallic mineral mining and quarrying</t>
  </si>
  <si>
    <t>Exploration and other mining support services</t>
  </si>
  <si>
    <t>Printing</t>
  </si>
  <si>
    <t>Basic chemical and basic polymer manufacturing</t>
  </si>
  <si>
    <t>Polymer product and rubber product manufacturing</t>
  </si>
  <si>
    <t>Fabricated metal product manufacturing</t>
  </si>
  <si>
    <t>Machinery manufacturing</t>
  </si>
  <si>
    <t>Electricity generation and on-selling</t>
  </si>
  <si>
    <t>Electricity transmission and distribution</t>
  </si>
  <si>
    <t>Sewerage and drainage services</t>
  </si>
  <si>
    <t>Residential building construction</t>
  </si>
  <si>
    <t>Non-residential building construction</t>
  </si>
  <si>
    <t>Heavy and civil engineering construction</t>
  </si>
  <si>
    <t>Construction services</t>
  </si>
  <si>
    <t>Basic material wholesaling</t>
  </si>
  <si>
    <t>Machinery and equipment wholesaling</t>
  </si>
  <si>
    <t>Motor vehicle and motor vehicle parts wholesaling</t>
  </si>
  <si>
    <t>Grocery, liquor and tobacco product wholesaling</t>
  </si>
  <si>
    <t>Other goods and commission based wholesaling</t>
  </si>
  <si>
    <t>Motor vehicle and parts retailing</t>
  </si>
  <si>
    <t>Fuel retailing</t>
  </si>
  <si>
    <t>Supermarket and grocery stores</t>
  </si>
  <si>
    <t>Specialised food retailing</t>
  </si>
  <si>
    <t>Furniture, electrical and hardware retailing</t>
  </si>
  <si>
    <t>Recreational, clothing, footwear and personal accessory retailing</t>
  </si>
  <si>
    <t>Department stores</t>
  </si>
  <si>
    <t>Other store based retailing; non-store and commission based retailing</t>
  </si>
  <si>
    <t>Warehousing and storage services</t>
  </si>
  <si>
    <t>Publishing (except internet and music publishing)</t>
  </si>
  <si>
    <t>Motion picture and sound recording activities</t>
  </si>
  <si>
    <t>Broadcasting and internet publishing</t>
  </si>
  <si>
    <t>Telecommunications services including internet service providers</t>
  </si>
  <si>
    <t>Library and other information services</t>
  </si>
  <si>
    <t>Banking and financing; financial asset investing</t>
  </si>
  <si>
    <t>Superannuation funds</t>
  </si>
  <si>
    <t>Auxiliary finance and insurance services</t>
  </si>
  <si>
    <t>Non-residential property operation</t>
  </si>
  <si>
    <t>Scientific, architectural and engineering services</t>
  </si>
  <si>
    <t>Legal and accounting services</t>
  </si>
  <si>
    <t>Advertising, market research and management services</t>
  </si>
  <si>
    <t>Computer system design and related services</t>
  </si>
  <si>
    <t>Travel agency and tour arrangement services</t>
  </si>
  <si>
    <t>Employment and other administrative services</t>
  </si>
  <si>
    <t>Defence</t>
  </si>
  <si>
    <t>Public order, safety and regulatory services</t>
  </si>
  <si>
    <t>Residential care services and social assistance</t>
  </si>
  <si>
    <t>Religious services; civil, professional and other interest groups</t>
  </si>
  <si>
    <t>HOUSEHOLD COMP TABLE PE</t>
  </si>
  <si>
    <t>ANNUAL CARBON EMISSIONS FOR AVERAGE HOUSEHOLD IN 2007 FOR THIS HOUSEHOLD BREAKDOWN</t>
  </si>
  <si>
    <t>AVG IN 2007 WITH PE</t>
  </si>
</sst>
</file>

<file path=xl/styles.xml><?xml version="1.0" encoding="utf-8"?>
<styleSheet xmlns="http://schemas.openxmlformats.org/spreadsheetml/2006/main">
  <numFmts count="3">
    <numFmt numFmtId="164" formatCode="0.0000000"/>
    <numFmt numFmtId="165" formatCode="0.000000000"/>
    <numFmt numFmtId="166" formatCode="0.00000000"/>
  </numFmts>
  <fonts count="26">
    <font>
      <sz val="11"/>
      <color theme="1"/>
      <name val="Calibri"/>
      <family val="2"/>
      <scheme val="minor"/>
    </font>
    <font>
      <b/>
      <sz val="8"/>
      <color indexed="9"/>
      <name val="Verdana"/>
      <family val="2"/>
    </font>
    <font>
      <u/>
      <sz val="8"/>
      <color indexed="9"/>
      <name val="Verdana"/>
      <family val="2"/>
    </font>
    <font>
      <sz val="8"/>
      <color theme="1"/>
      <name val="Arial"/>
      <family val="2"/>
    </font>
    <font>
      <b/>
      <u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Arial"/>
      <family val="2"/>
    </font>
    <font>
      <sz val="8"/>
      <name val="Verdana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u/>
      <sz val="8"/>
      <color theme="1"/>
      <name val="Arial"/>
      <family val="2"/>
    </font>
    <font>
      <b/>
      <u/>
      <sz val="8"/>
      <name val="Arial"/>
      <family val="2"/>
    </font>
    <font>
      <sz val="8"/>
      <name val="Arial Mäori"/>
      <family val="2"/>
    </font>
    <font>
      <sz val="8"/>
      <color indexed="81"/>
      <name val="Tahoma"/>
      <family val="2"/>
    </font>
    <font>
      <sz val="10"/>
      <color theme="1"/>
      <name val="Arial Mäori"/>
      <family val="2"/>
    </font>
    <font>
      <sz val="10"/>
      <name val="Arial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b/>
      <u/>
      <sz val="9"/>
      <color indexed="56"/>
      <name val="Verdana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u/>
      <sz val="8"/>
      <color theme="1"/>
      <name val="Arial"/>
      <family val="2"/>
    </font>
    <font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</borders>
  <cellStyleXfs count="7">
    <xf numFmtId="0" fontId="0" fillId="0" borderId="0"/>
    <xf numFmtId="0" fontId="10" fillId="0" borderId="0"/>
    <xf numFmtId="0" fontId="10" fillId="0" borderId="0"/>
    <xf numFmtId="0" fontId="16" fillId="0" borderId="0"/>
    <xf numFmtId="0" fontId="17" fillId="0" borderId="0"/>
    <xf numFmtId="0" fontId="16" fillId="0" borderId="0"/>
    <xf numFmtId="4" fontId="25" fillId="0" borderId="0"/>
  </cellStyleXfs>
  <cellXfs count="90">
    <xf numFmtId="0" fontId="0" fillId="0" borderId="0" xfId="0"/>
    <xf numFmtId="0" fontId="7" fillId="6" borderId="8" xfId="2" quotePrefix="1" applyNumberFormat="1" applyFont="1" applyFill="1" applyBorder="1" applyAlignment="1">
      <alignment horizontal="left"/>
    </xf>
    <xf numFmtId="164" fontId="7" fillId="6" borderId="8" xfId="2" quotePrefix="1" applyNumberFormat="1" applyFont="1" applyFill="1" applyBorder="1" applyAlignment="1">
      <alignment horizontal="left"/>
    </xf>
    <xf numFmtId="0" fontId="7" fillId="0" borderId="8" xfId="2" quotePrefix="1" applyNumberFormat="1" applyFont="1" applyFill="1" applyBorder="1" applyAlignment="1">
      <alignment horizontal="left"/>
    </xf>
    <xf numFmtId="0" fontId="17" fillId="0" borderId="0" xfId="4"/>
    <xf numFmtId="0" fontId="8" fillId="0" borderId="0" xfId="4" applyFont="1" applyAlignment="1">
      <alignment horizontal="left"/>
    </xf>
    <xf numFmtId="0" fontId="18" fillId="0" borderId="0" xfId="4" applyFont="1" applyAlignment="1">
      <alignment horizontal="left"/>
    </xf>
    <xf numFmtId="0" fontId="6" fillId="0" borderId="0" xfId="4" applyFont="1" applyAlignment="1">
      <alignment horizontal="left"/>
    </xf>
    <xf numFmtId="0" fontId="7" fillId="5" borderId="4" xfId="4" applyNumberFormat="1" applyFont="1" applyFill="1" applyBorder="1" applyAlignment="1">
      <alignment horizontal="right"/>
    </xf>
    <xf numFmtId="0" fontId="5" fillId="4" borderId="4" xfId="4" applyFont="1" applyFill="1" applyBorder="1" applyAlignment="1">
      <alignment horizontal="center"/>
    </xf>
    <xf numFmtId="0" fontId="7" fillId="0" borderId="4" xfId="4" applyNumberFormat="1" applyFont="1" applyBorder="1" applyAlignment="1">
      <alignment horizontal="right"/>
    </xf>
    <xf numFmtId="0" fontId="8" fillId="3" borderId="4" xfId="4" applyFont="1" applyFill="1" applyBorder="1" applyAlignment="1">
      <alignment vertical="top" wrapText="1"/>
    </xf>
    <xf numFmtId="0" fontId="2" fillId="2" borderId="4" xfId="4" applyFont="1" applyFill="1" applyBorder="1" applyAlignment="1">
      <alignment horizontal="center" vertical="top" wrapText="1"/>
    </xf>
    <xf numFmtId="0" fontId="19" fillId="2" borderId="4" xfId="4" applyFont="1" applyFill="1" applyBorder="1" applyAlignment="1">
      <alignment horizontal="center" vertical="top" wrapText="1"/>
    </xf>
    <xf numFmtId="0" fontId="21" fillId="0" borderId="4" xfId="4" applyFont="1" applyBorder="1" applyAlignment="1">
      <alignment horizontal="left" wrapText="1"/>
    </xf>
    <xf numFmtId="0" fontId="7" fillId="0" borderId="4" xfId="4" applyFont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/>
    </xf>
    <xf numFmtId="0" fontId="22" fillId="0" borderId="8" xfId="0" applyFont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7" fillId="5" borderId="8" xfId="0" applyNumberFormat="1" applyFont="1" applyFill="1" applyBorder="1" applyAlignment="1">
      <alignment horizontal="left"/>
    </xf>
    <xf numFmtId="0" fontId="8" fillId="3" borderId="8" xfId="0" applyFont="1" applyFill="1" applyBorder="1" applyAlignment="1">
      <alignment horizontal="left" vertical="top" wrapText="1"/>
    </xf>
    <xf numFmtId="164" fontId="22" fillId="0" borderId="8" xfId="0" applyNumberFormat="1" applyFont="1" applyBorder="1" applyAlignment="1">
      <alignment horizontal="left"/>
    </xf>
    <xf numFmtId="0" fontId="9" fillId="0" borderId="8" xfId="0" applyFont="1" applyBorder="1" applyAlignment="1">
      <alignment horizontal="left"/>
    </xf>
    <xf numFmtId="164" fontId="23" fillId="0" borderId="8" xfId="0" applyNumberFormat="1" applyFont="1" applyBorder="1" applyAlignment="1">
      <alignment horizontal="left"/>
    </xf>
    <xf numFmtId="4" fontId="7" fillId="0" borderId="8" xfId="0" applyNumberFormat="1" applyFont="1" applyFill="1" applyBorder="1" applyAlignment="1">
      <alignment horizontal="left" vertical="top"/>
    </xf>
    <xf numFmtId="2" fontId="7" fillId="0" borderId="8" xfId="1" applyNumberFormat="1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164" fontId="24" fillId="0" borderId="8" xfId="0" applyNumberFormat="1" applyFont="1" applyBorder="1" applyAlignment="1">
      <alignment horizontal="left"/>
    </xf>
    <xf numFmtId="4" fontId="11" fillId="0" borderId="8" xfId="0" applyNumberFormat="1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/>
    </xf>
    <xf numFmtId="4" fontId="9" fillId="0" borderId="8" xfId="0" applyNumberFormat="1" applyFont="1" applyBorder="1" applyAlignment="1">
      <alignment horizontal="left"/>
    </xf>
    <xf numFmtId="4" fontId="13" fillId="0" borderId="8" xfId="0" applyNumberFormat="1" applyFont="1" applyFill="1" applyBorder="1" applyAlignment="1">
      <alignment horizontal="left" vertical="top"/>
    </xf>
    <xf numFmtId="2" fontId="14" fillId="0" borderId="8" xfId="1" applyNumberFormat="1" applyFont="1" applyFill="1" applyBorder="1" applyAlignment="1">
      <alignment horizontal="left"/>
    </xf>
    <xf numFmtId="2" fontId="14" fillId="0" borderId="8" xfId="1" applyNumberFormat="1" applyFont="1" applyBorder="1" applyAlignment="1">
      <alignment horizontal="left"/>
    </xf>
    <xf numFmtId="0" fontId="24" fillId="0" borderId="8" xfId="0" applyFont="1" applyBorder="1" applyAlignment="1">
      <alignment horizontal="left"/>
    </xf>
    <xf numFmtId="164" fontId="12" fillId="0" borderId="8" xfId="0" applyNumberFormat="1" applyFont="1" applyBorder="1" applyAlignment="1">
      <alignment horizontal="left"/>
    </xf>
    <xf numFmtId="165" fontId="3" fillId="0" borderId="8" xfId="0" applyNumberFormat="1" applyFont="1" applyBorder="1" applyAlignment="1">
      <alignment horizontal="left"/>
    </xf>
    <xf numFmtId="166" fontId="9" fillId="0" borderId="8" xfId="0" applyNumberFormat="1" applyFont="1" applyBorder="1" applyAlignment="1">
      <alignment horizontal="left"/>
    </xf>
    <xf numFmtId="164" fontId="3" fillId="0" borderId="8" xfId="0" applyNumberFormat="1" applyFont="1" applyBorder="1" applyAlignment="1">
      <alignment horizontal="left"/>
    </xf>
    <xf numFmtId="164" fontId="9" fillId="0" borderId="8" xfId="0" applyNumberFormat="1" applyFont="1" applyBorder="1" applyAlignment="1">
      <alignment horizontal="left"/>
    </xf>
    <xf numFmtId="164" fontId="11" fillId="6" borderId="8" xfId="1" applyNumberFormat="1" applyFont="1" applyFill="1" applyBorder="1" applyAlignment="1">
      <alignment horizontal="left" wrapText="1"/>
    </xf>
    <xf numFmtId="164" fontId="11" fillId="6" borderId="8" xfId="2" quotePrefix="1" applyNumberFormat="1" applyFont="1" applyFill="1" applyBorder="1" applyAlignment="1">
      <alignment horizontal="left"/>
    </xf>
    <xf numFmtId="0" fontId="8" fillId="3" borderId="12" xfId="0" applyFont="1" applyFill="1" applyBorder="1" applyAlignment="1">
      <alignment horizontal="left" vertical="top" wrapText="1"/>
    </xf>
    <xf numFmtId="0" fontId="8" fillId="3" borderId="13" xfId="0" applyFont="1" applyFill="1" applyBorder="1" applyAlignment="1">
      <alignment horizontal="left" vertical="top" wrapText="1"/>
    </xf>
    <xf numFmtId="0" fontId="8" fillId="3" borderId="14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vertical="top" wrapText="1"/>
    </xf>
    <xf numFmtId="0" fontId="6" fillId="3" borderId="10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3" borderId="12" xfId="0" applyFont="1" applyFill="1" applyBorder="1" applyAlignment="1">
      <alignment horizontal="left" vertical="top" wrapText="1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8" fillId="3" borderId="9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5" xfId="4" applyFont="1" applyFill="1" applyBorder="1" applyAlignment="1">
      <alignment vertical="top" wrapText="1"/>
    </xf>
    <xf numFmtId="0" fontId="8" fillId="3" borderId="6" xfId="4" applyFont="1" applyFill="1" applyBorder="1" applyAlignment="1">
      <alignment vertical="top" wrapText="1"/>
    </xf>
    <xf numFmtId="0" fontId="8" fillId="3" borderId="7" xfId="4" applyFont="1" applyFill="1" applyBorder="1" applyAlignment="1">
      <alignment vertical="top" wrapText="1"/>
    </xf>
    <xf numFmtId="0" fontId="8" fillId="3" borderId="1" xfId="4" applyFont="1" applyFill="1" applyBorder="1" applyAlignment="1">
      <alignment vertical="top" wrapText="1"/>
    </xf>
    <xf numFmtId="0" fontId="8" fillId="3" borderId="3" xfId="4" applyFont="1" applyFill="1" applyBorder="1" applyAlignment="1">
      <alignment vertical="top" wrapText="1"/>
    </xf>
    <xf numFmtId="0" fontId="6" fillId="3" borderId="1" xfId="4" applyFont="1" applyFill="1" applyBorder="1" applyAlignment="1">
      <alignment vertical="top" wrapText="1"/>
    </xf>
    <xf numFmtId="0" fontId="6" fillId="3" borderId="3" xfId="4" applyFont="1" applyFill="1" applyBorder="1" applyAlignment="1">
      <alignment vertical="top" wrapText="1"/>
    </xf>
    <xf numFmtId="0" fontId="4" fillId="3" borderId="1" xfId="4" applyFont="1" applyFill="1" applyBorder="1" applyAlignment="1">
      <alignment wrapText="1"/>
    </xf>
    <xf numFmtId="0" fontId="4" fillId="3" borderId="2" xfId="4" applyFont="1" applyFill="1" applyBorder="1" applyAlignment="1">
      <alignment wrapText="1"/>
    </xf>
    <xf numFmtId="0" fontId="4" fillId="3" borderId="3" xfId="4" applyFont="1" applyFill="1" applyBorder="1" applyAlignment="1">
      <alignment wrapText="1"/>
    </xf>
    <xf numFmtId="0" fontId="6" fillId="3" borderId="2" xfId="4" applyFont="1" applyFill="1" applyBorder="1" applyAlignment="1">
      <alignment vertical="top" wrapText="1"/>
    </xf>
    <xf numFmtId="0" fontId="6" fillId="3" borderId="5" xfId="4" applyFont="1" applyFill="1" applyBorder="1" applyAlignment="1">
      <alignment vertical="top" wrapText="1"/>
    </xf>
    <xf numFmtId="0" fontId="6" fillId="3" borderId="6" xfId="4" applyFont="1" applyFill="1" applyBorder="1" applyAlignment="1">
      <alignment vertical="top" wrapText="1"/>
    </xf>
    <xf numFmtId="0" fontId="6" fillId="3" borderId="7" xfId="4" applyFont="1" applyFill="1" applyBorder="1" applyAlignment="1">
      <alignment vertical="top" wrapText="1"/>
    </xf>
    <xf numFmtId="0" fontId="20" fillId="2" borderId="1" xfId="4" applyFont="1" applyFill="1" applyBorder="1" applyAlignment="1">
      <alignment horizontal="right" vertical="center" wrapText="1"/>
    </xf>
    <xf numFmtId="0" fontId="20" fillId="2" borderId="2" xfId="4" applyFont="1" applyFill="1" applyBorder="1" applyAlignment="1">
      <alignment horizontal="right" vertical="center" wrapText="1"/>
    </xf>
    <xf numFmtId="0" fontId="20" fillId="2" borderId="3" xfId="4" applyFont="1" applyFill="1" applyBorder="1" applyAlignment="1">
      <alignment horizontal="right" vertical="center" wrapText="1"/>
    </xf>
    <xf numFmtId="0" fontId="19" fillId="2" borderId="1" xfId="4" applyFont="1" applyFill="1" applyBorder="1" applyAlignment="1">
      <alignment horizontal="center" vertical="top" wrapText="1"/>
    </xf>
    <xf numFmtId="0" fontId="19" fillId="2" borderId="2" xfId="4" applyFont="1" applyFill="1" applyBorder="1" applyAlignment="1">
      <alignment horizontal="center" vertical="top" wrapText="1"/>
    </xf>
    <xf numFmtId="0" fontId="19" fillId="2" borderId="3" xfId="4" applyFont="1" applyFill="1" applyBorder="1" applyAlignment="1">
      <alignment horizontal="center" vertical="top" wrapText="1"/>
    </xf>
    <xf numFmtId="0" fontId="1" fillId="2" borderId="1" xfId="4" applyFont="1" applyFill="1" applyBorder="1" applyAlignment="1">
      <alignment horizontal="right" vertical="center" wrapText="1"/>
    </xf>
    <xf numFmtId="0" fontId="1" fillId="2" borderId="2" xfId="4" applyFont="1" applyFill="1" applyBorder="1" applyAlignment="1">
      <alignment horizontal="right" vertical="center" wrapText="1"/>
    </xf>
    <xf numFmtId="0" fontId="1" fillId="2" borderId="3" xfId="4" applyFont="1" applyFill="1" applyBorder="1" applyAlignment="1">
      <alignment horizontal="right" vertical="center" wrapText="1"/>
    </xf>
    <xf numFmtId="0" fontId="2" fillId="2" borderId="1" xfId="4" applyFont="1" applyFill="1" applyBorder="1" applyAlignment="1">
      <alignment horizontal="center" vertical="top" wrapText="1"/>
    </xf>
    <xf numFmtId="0" fontId="2" fillId="2" borderId="2" xfId="4" applyFont="1" applyFill="1" applyBorder="1" applyAlignment="1">
      <alignment horizontal="center" vertical="top" wrapText="1"/>
    </xf>
    <xf numFmtId="0" fontId="2" fillId="2" borderId="3" xfId="4" applyFont="1" applyFill="1" applyBorder="1" applyAlignment="1">
      <alignment horizontal="center" vertical="top" wrapText="1"/>
    </xf>
  </cellXfs>
  <cellStyles count="7">
    <cellStyle name="Normal" xfId="0" builtinId="0"/>
    <cellStyle name="Normal 2" xfId="3"/>
    <cellStyle name="Normal 2 2" xfId="1"/>
    <cellStyle name="Normal 3" xfId="2"/>
    <cellStyle name="Normal 4" xfId="4"/>
    <cellStyle name="Normal 6" xfId="5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mments" Target="../comments10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10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nzdotstat.stats.govt.nz/OECDStat_Metadata/ShowMetadata.ashx?Dataset=TABLECODE330&amp;Coords=%5bMEASURES%5d.%5bAV_WKLY_AMT%5d&amp;ShowOnWeb=true&amp;Lang=en" TargetMode="External"/><Relationship Id="rId13" Type="http://schemas.openxmlformats.org/officeDocument/2006/relationships/hyperlink" Target="http://nzdotstat.stats.govt.nz/OECDStat_Metadata/ShowMetadata.ashx?Dataset=TABLECODE330&amp;Coords=%5bCATEGORY%5d.%5b14%5d&amp;ShowOnWeb=true&amp;Lang=en" TargetMode="External"/><Relationship Id="rId3" Type="http://schemas.openxmlformats.org/officeDocument/2006/relationships/hyperlink" Target="http://nzdotstat.stats.govt.nz/OECDStat_Metadata/ShowMetadata.ashx?Dataset=TABLECODE330&amp;Coords=%5bCOMPOSITIONS%5d.%5b24%5d&amp;ShowOnWeb=true&amp;Lang=en" TargetMode="External"/><Relationship Id="rId7" Type="http://schemas.openxmlformats.org/officeDocument/2006/relationships/hyperlink" Target="http://nzdotstat.stats.govt.nz/OECDStat_Metadata/ShowMetadata.ashx?Dataset=TABLECODE330&amp;Coords=%5bYEAR_ENDED_JUNE%5d&amp;ShowOnWeb=true&amp;Lang=en" TargetMode="External"/><Relationship Id="rId12" Type="http://schemas.openxmlformats.org/officeDocument/2006/relationships/hyperlink" Target="http://nzdotstat.stats.govt.nz/OECDStat_Metadata/ShowMetadata.ashx?Dataset=TABLECODE330&amp;Coords=%5bCATEGORY%5d.%5b10%5d&amp;ShowOnWeb=true&amp;Lang=en" TargetMode="External"/><Relationship Id="rId2" Type="http://schemas.openxmlformats.org/officeDocument/2006/relationships/hyperlink" Target="http://nzdotstat.stats.govt.nz/OECDStat_Metadata/ShowMetadata.ashx?Dataset=TABLECODE330&amp;Coords=%5bCOMPOSITIONS%5d&amp;ShowOnWeb=true&amp;Lang=en" TargetMode="External"/><Relationship Id="rId16" Type="http://schemas.openxmlformats.org/officeDocument/2006/relationships/comments" Target="../comments11.xml"/><Relationship Id="rId1" Type="http://schemas.openxmlformats.org/officeDocument/2006/relationships/hyperlink" Target="http://nzdotstat.stats.govt.nz/OECDStat_Metadata/ShowMetadata.ashx?Dataset=TABLECODE330&amp;ShowOnWeb=true&amp;Lang=en" TargetMode="External"/><Relationship Id="rId6" Type="http://schemas.openxmlformats.org/officeDocument/2006/relationships/hyperlink" Target="http://nzdotstat.stats.govt.nz/OECDStat_Metadata/ShowMetadata.ashx?Dataset=TABLECODE330&amp;Coords=%5bCOMPOSITIONS%5d.%5b61%5d&amp;ShowOnWeb=true&amp;Lang=en" TargetMode="External"/><Relationship Id="rId11" Type="http://schemas.openxmlformats.org/officeDocument/2006/relationships/hyperlink" Target="http://nzdotstat.stats.govt.nz/OECDStat_Metadata/ShowMetadata.ashx?Dataset=TABLECODE330&amp;Coords=%5bCATEGORY%5d.%5b98%5d&amp;ShowOnWeb=true&amp;Lang=en" TargetMode="External"/><Relationship Id="rId5" Type="http://schemas.openxmlformats.org/officeDocument/2006/relationships/hyperlink" Target="http://nzdotstat.stats.govt.nz/OECDStat_Metadata/ShowMetadata.ashx?Dataset=TABLECODE330&amp;Coords=%5bCOMPOSITIONS%5d.%5b41%5d&amp;ShowOnWeb=true&amp;Lang=en" TargetMode="External"/><Relationship Id="rId15" Type="http://schemas.openxmlformats.org/officeDocument/2006/relationships/vmlDrawing" Target="../drawings/vmlDrawing11.vml"/><Relationship Id="rId10" Type="http://schemas.openxmlformats.org/officeDocument/2006/relationships/hyperlink" Target="http://nzdotstat.stats.govt.nz/OECDStat_Metadata/ShowMetadata.ashx?Dataset=TABLECODE330&amp;Coords=%5bCATEGORY%5d.%5b98%5d&amp;ShowOnWeb=true&amp;Lang=en" TargetMode="External"/><Relationship Id="rId4" Type="http://schemas.openxmlformats.org/officeDocument/2006/relationships/hyperlink" Target="http://nzdotstat.stats.govt.nz/OECDStat_Metadata/ShowMetadata.ashx?Dataset=TABLECODE330&amp;Coords=%5bCOMPOSITIONS%5d.%5b32%5d&amp;ShowOnWeb=true&amp;Lang=en" TargetMode="External"/><Relationship Id="rId9" Type="http://schemas.openxmlformats.org/officeDocument/2006/relationships/hyperlink" Target="http://nzdotstat.stats.govt.nz/OECDStat_Metadata/ShowMetadata.ashx?Dataset=TABLECODE330&amp;Coords=%5bCATEGORY%5d&amp;ShowOnWeb=true&amp;Lang=en" TargetMode="External"/><Relationship Id="rId14" Type="http://schemas.openxmlformats.org/officeDocument/2006/relationships/hyperlink" Target="http://nzdotstat.stats.govt.nz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2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2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3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4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5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mments" Target="../comments6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6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mments" Target="../comments7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7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mments" Target="../comments8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8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mments" Target="../comments9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9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7"/>
  <sheetViews>
    <sheetView topLeftCell="A416" workbookViewId="0">
      <selection activeCell="C444" sqref="C432:C444"/>
    </sheetView>
  </sheetViews>
  <sheetFormatPr defaultRowHeight="11.25"/>
  <cols>
    <col min="1" max="1" width="25.42578125" style="27" customWidth="1"/>
    <col min="2" max="2" width="34.85546875" style="20" customWidth="1"/>
    <col min="3" max="3" width="31.7109375" style="20" customWidth="1"/>
    <col min="4" max="4" width="29" style="20" customWidth="1"/>
    <col min="5" max="6" width="28.42578125" style="20" customWidth="1"/>
    <col min="7" max="7" width="9.140625" style="20"/>
    <col min="8" max="8" width="16.7109375" style="26" customWidth="1"/>
    <col min="9" max="9" width="10.5703125" style="20" bestFit="1" customWidth="1"/>
    <col min="10" max="11" width="9.140625" style="20"/>
    <col min="12" max="12" width="9.140625" style="20" customWidth="1"/>
    <col min="13" max="16384" width="9.140625" style="20"/>
  </cols>
  <sheetData>
    <row r="1" spans="1:8" ht="21">
      <c r="A1" s="50" t="s">
        <v>0</v>
      </c>
      <c r="B1" s="51"/>
      <c r="C1" s="51"/>
      <c r="D1" s="52"/>
      <c r="E1" s="19" t="s">
        <v>1</v>
      </c>
      <c r="H1" s="21"/>
    </row>
    <row r="2" spans="1:8" ht="12.75">
      <c r="A2" s="53" t="s">
        <v>2</v>
      </c>
      <c r="B2" s="54"/>
      <c r="C2" s="55"/>
      <c r="D2" s="22" t="s">
        <v>3</v>
      </c>
      <c r="E2" s="22" t="s">
        <v>3</v>
      </c>
      <c r="H2" s="21"/>
    </row>
    <row r="3" spans="1:8" ht="12.75">
      <c r="A3" s="56" t="s">
        <v>4</v>
      </c>
      <c r="B3" s="57"/>
      <c r="C3" s="58"/>
      <c r="D3" s="22" t="s">
        <v>3</v>
      </c>
      <c r="E3" s="10">
        <v>972</v>
      </c>
      <c r="H3" s="21"/>
    </row>
    <row r="4" spans="1:8" ht="12.75">
      <c r="A4" s="59" t="s">
        <v>4</v>
      </c>
      <c r="B4" s="62" t="s">
        <v>5</v>
      </c>
      <c r="C4" s="63"/>
      <c r="D4" s="22" t="s">
        <v>3</v>
      </c>
      <c r="E4" s="8">
        <v>158.30000000000001</v>
      </c>
      <c r="H4" s="21"/>
    </row>
    <row r="5" spans="1:8" ht="12.75">
      <c r="A5" s="60"/>
      <c r="B5" s="47" t="s">
        <v>5</v>
      </c>
      <c r="C5" s="25" t="s">
        <v>6</v>
      </c>
      <c r="D5" s="22" t="s">
        <v>3</v>
      </c>
      <c r="E5" s="10">
        <v>19.3</v>
      </c>
      <c r="H5" s="21"/>
    </row>
    <row r="6" spans="1:8" ht="12.75">
      <c r="A6" s="60"/>
      <c r="B6" s="48"/>
      <c r="C6" s="25" t="s">
        <v>7</v>
      </c>
      <c r="D6" s="22" t="s">
        <v>3</v>
      </c>
      <c r="E6" s="8">
        <v>24.3</v>
      </c>
      <c r="H6" s="21"/>
    </row>
    <row r="7" spans="1:8" ht="12.75">
      <c r="A7" s="60"/>
      <c r="B7" s="48"/>
      <c r="C7" s="25" t="s">
        <v>8</v>
      </c>
      <c r="D7" s="22" t="s">
        <v>3</v>
      </c>
      <c r="E7" s="10">
        <v>65.7</v>
      </c>
      <c r="H7" s="21"/>
    </row>
    <row r="8" spans="1:8" ht="12.75">
      <c r="A8" s="60"/>
      <c r="B8" s="48"/>
      <c r="C8" s="25" t="s">
        <v>9</v>
      </c>
      <c r="D8" s="22" t="s">
        <v>3</v>
      </c>
      <c r="E8" s="8">
        <v>7.8</v>
      </c>
      <c r="H8" s="21"/>
    </row>
    <row r="9" spans="1:8" ht="21">
      <c r="A9" s="60"/>
      <c r="B9" s="49"/>
      <c r="C9" s="25" t="s">
        <v>10</v>
      </c>
      <c r="D9" s="22" t="s">
        <v>3</v>
      </c>
      <c r="E9" s="10">
        <v>41.2</v>
      </c>
      <c r="H9" s="21"/>
    </row>
    <row r="10" spans="1:8" ht="12.75" customHeight="1">
      <c r="A10" s="60"/>
      <c r="B10" s="62" t="s">
        <v>11</v>
      </c>
      <c r="C10" s="63"/>
      <c r="D10" s="22" t="s">
        <v>3</v>
      </c>
      <c r="E10" s="8">
        <v>31.7</v>
      </c>
      <c r="H10" s="21"/>
    </row>
    <row r="11" spans="1:8" ht="12.75" customHeight="1">
      <c r="A11" s="60"/>
      <c r="B11" s="47" t="s">
        <v>11</v>
      </c>
      <c r="C11" s="25" t="s">
        <v>12</v>
      </c>
      <c r="D11" s="22" t="s">
        <v>3</v>
      </c>
      <c r="E11" s="10">
        <v>24.2</v>
      </c>
      <c r="H11" s="21"/>
    </row>
    <row r="12" spans="1:8" ht="12.75">
      <c r="A12" s="60"/>
      <c r="B12" s="48"/>
      <c r="C12" s="25" t="s">
        <v>13</v>
      </c>
      <c r="D12" s="22" t="s">
        <v>3</v>
      </c>
      <c r="E12" s="8">
        <v>7.5</v>
      </c>
      <c r="H12" s="21"/>
    </row>
    <row r="13" spans="1:8" ht="12.75">
      <c r="A13" s="60"/>
      <c r="B13" s="49"/>
      <c r="C13" s="25" t="s">
        <v>14</v>
      </c>
      <c r="D13" s="22" t="s">
        <v>3</v>
      </c>
      <c r="E13" s="10" t="s">
        <v>15</v>
      </c>
      <c r="H13" s="21"/>
    </row>
    <row r="14" spans="1:8" ht="12.75">
      <c r="A14" s="60"/>
      <c r="B14" s="62" t="s">
        <v>16</v>
      </c>
      <c r="C14" s="63"/>
      <c r="D14" s="22" t="s">
        <v>3</v>
      </c>
      <c r="E14" s="8">
        <v>32.200000000000003</v>
      </c>
      <c r="H14" s="21"/>
    </row>
    <row r="15" spans="1:8" ht="12.75">
      <c r="A15" s="60"/>
      <c r="B15" s="47" t="s">
        <v>16</v>
      </c>
      <c r="C15" s="25" t="s">
        <v>17</v>
      </c>
      <c r="D15" s="22" t="s">
        <v>3</v>
      </c>
      <c r="E15" s="10">
        <v>25.5</v>
      </c>
      <c r="H15" s="21"/>
    </row>
    <row r="16" spans="1:8" ht="12.75">
      <c r="A16" s="60"/>
      <c r="B16" s="49"/>
      <c r="C16" s="25" t="s">
        <v>18</v>
      </c>
      <c r="D16" s="22" t="s">
        <v>3</v>
      </c>
      <c r="E16" s="8">
        <v>6.7</v>
      </c>
      <c r="H16" s="21"/>
    </row>
    <row r="17" spans="1:8" ht="12.75">
      <c r="A17" s="60"/>
      <c r="B17" s="62" t="s">
        <v>19</v>
      </c>
      <c r="C17" s="63"/>
      <c r="D17" s="22" t="s">
        <v>3</v>
      </c>
      <c r="E17" s="10">
        <v>187.6</v>
      </c>
      <c r="H17" s="21"/>
    </row>
    <row r="18" spans="1:8" ht="12.75">
      <c r="A18" s="60"/>
      <c r="B18" s="47" t="s">
        <v>19</v>
      </c>
      <c r="C18" s="25" t="s">
        <v>20</v>
      </c>
      <c r="D18" s="22" t="s">
        <v>3</v>
      </c>
      <c r="E18" s="8">
        <v>41.7</v>
      </c>
      <c r="H18" s="21"/>
    </row>
    <row r="19" spans="1:8" ht="12.75">
      <c r="A19" s="60"/>
      <c r="B19" s="48"/>
      <c r="C19" s="25" t="s">
        <v>21</v>
      </c>
      <c r="D19" s="22" t="s">
        <v>3</v>
      </c>
      <c r="E19" s="10">
        <v>52</v>
      </c>
      <c r="H19" s="21"/>
    </row>
    <row r="20" spans="1:8" ht="12.75">
      <c r="A20" s="60"/>
      <c r="B20" s="48"/>
      <c r="C20" s="25" t="s">
        <v>22</v>
      </c>
      <c r="D20" s="22" t="s">
        <v>3</v>
      </c>
      <c r="E20" s="8" t="s">
        <v>15</v>
      </c>
      <c r="H20" s="21"/>
    </row>
    <row r="21" spans="1:8" ht="12.75">
      <c r="A21" s="60"/>
      <c r="B21" s="48"/>
      <c r="C21" s="25" t="s">
        <v>23</v>
      </c>
      <c r="D21" s="22" t="s">
        <v>3</v>
      </c>
      <c r="E21" s="10">
        <v>29.3</v>
      </c>
      <c r="H21" s="21"/>
    </row>
    <row r="22" spans="1:8" ht="12.75">
      <c r="A22" s="60"/>
      <c r="B22" s="48"/>
      <c r="C22" s="25" t="s">
        <v>24</v>
      </c>
      <c r="D22" s="22" t="s">
        <v>3</v>
      </c>
      <c r="E22" s="8">
        <v>35.4</v>
      </c>
      <c r="H22" s="21"/>
    </row>
    <row r="23" spans="1:8" ht="12.75">
      <c r="A23" s="60"/>
      <c r="B23" s="49"/>
      <c r="C23" s="25" t="s">
        <v>25</v>
      </c>
      <c r="D23" s="22" t="s">
        <v>3</v>
      </c>
      <c r="E23" s="10" t="s">
        <v>15</v>
      </c>
      <c r="H23" s="21"/>
    </row>
    <row r="24" spans="1:8" ht="12.75">
      <c r="A24" s="60"/>
      <c r="B24" s="62" t="s">
        <v>26</v>
      </c>
      <c r="C24" s="63"/>
      <c r="D24" s="22" t="s">
        <v>3</v>
      </c>
      <c r="E24" s="8">
        <v>56</v>
      </c>
      <c r="H24" s="21"/>
    </row>
    <row r="25" spans="1:8" ht="21">
      <c r="A25" s="60"/>
      <c r="B25" s="47" t="s">
        <v>26</v>
      </c>
      <c r="C25" s="25" t="s">
        <v>27</v>
      </c>
      <c r="D25" s="22" t="s">
        <v>3</v>
      </c>
      <c r="E25" s="10">
        <v>19.100000000000001</v>
      </c>
      <c r="H25" s="21"/>
    </row>
    <row r="26" spans="1:8" ht="12.75">
      <c r="A26" s="60"/>
      <c r="B26" s="48"/>
      <c r="C26" s="25" t="s">
        <v>28</v>
      </c>
      <c r="D26" s="22" t="s">
        <v>3</v>
      </c>
      <c r="E26" s="8" t="s">
        <v>15</v>
      </c>
      <c r="H26" s="21"/>
    </row>
    <row r="27" spans="1:8" ht="12.75">
      <c r="A27" s="60"/>
      <c r="B27" s="48"/>
      <c r="C27" s="25" t="s">
        <v>29</v>
      </c>
      <c r="D27" s="22" t="s">
        <v>3</v>
      </c>
      <c r="E27" s="10">
        <v>13.4</v>
      </c>
      <c r="H27" s="21"/>
    </row>
    <row r="28" spans="1:8" ht="21">
      <c r="A28" s="60"/>
      <c r="B28" s="48"/>
      <c r="C28" s="25" t="s">
        <v>30</v>
      </c>
      <c r="D28" s="22" t="s">
        <v>3</v>
      </c>
      <c r="E28" s="8">
        <v>3.2</v>
      </c>
      <c r="H28" s="21"/>
    </row>
    <row r="29" spans="1:8" ht="21">
      <c r="A29" s="60"/>
      <c r="B29" s="48"/>
      <c r="C29" s="25" t="s">
        <v>31</v>
      </c>
      <c r="D29" s="22" t="s">
        <v>3</v>
      </c>
      <c r="E29" s="10">
        <v>6.3</v>
      </c>
      <c r="H29" s="21"/>
    </row>
    <row r="30" spans="1:8" ht="21">
      <c r="A30" s="60"/>
      <c r="B30" s="49"/>
      <c r="C30" s="25" t="s">
        <v>32</v>
      </c>
      <c r="D30" s="22" t="s">
        <v>3</v>
      </c>
      <c r="E30" s="8">
        <v>9.1999999999999993</v>
      </c>
      <c r="H30" s="21"/>
    </row>
    <row r="31" spans="1:8" ht="12.75">
      <c r="A31" s="60"/>
      <c r="B31" s="62" t="s">
        <v>33</v>
      </c>
      <c r="C31" s="63"/>
      <c r="D31" s="22" t="s">
        <v>3</v>
      </c>
      <c r="E31" s="10">
        <v>30</v>
      </c>
      <c r="H31" s="21"/>
    </row>
    <row r="32" spans="1:8" ht="21">
      <c r="A32" s="60"/>
      <c r="B32" s="47" t="s">
        <v>33</v>
      </c>
      <c r="C32" s="25" t="s">
        <v>34</v>
      </c>
      <c r="D32" s="22" t="s">
        <v>3</v>
      </c>
      <c r="E32" s="8">
        <v>9.8000000000000007</v>
      </c>
      <c r="H32" s="21"/>
    </row>
    <row r="33" spans="1:8" ht="12.75">
      <c r="A33" s="60"/>
      <c r="B33" s="48"/>
      <c r="C33" s="25" t="s">
        <v>35</v>
      </c>
      <c r="D33" s="22" t="s">
        <v>3</v>
      </c>
      <c r="E33" s="10" t="s">
        <v>15</v>
      </c>
      <c r="H33" s="21"/>
    </row>
    <row r="34" spans="1:8" ht="12.75">
      <c r="A34" s="60"/>
      <c r="B34" s="49"/>
      <c r="C34" s="25" t="s">
        <v>36</v>
      </c>
      <c r="D34" s="22" t="s">
        <v>3</v>
      </c>
      <c r="E34" s="8" t="s">
        <v>15</v>
      </c>
      <c r="H34" s="21"/>
    </row>
    <row r="35" spans="1:8" ht="12.75">
      <c r="A35" s="60"/>
      <c r="B35" s="62" t="s">
        <v>37</v>
      </c>
      <c r="C35" s="63"/>
      <c r="D35" s="22" t="s">
        <v>3</v>
      </c>
      <c r="E35" s="10">
        <v>152.6</v>
      </c>
      <c r="H35" s="21"/>
    </row>
    <row r="36" spans="1:8" ht="12.75">
      <c r="A36" s="60"/>
      <c r="B36" s="47" t="s">
        <v>37</v>
      </c>
      <c r="C36" s="25" t="s">
        <v>38</v>
      </c>
      <c r="D36" s="22" t="s">
        <v>3</v>
      </c>
      <c r="E36" s="8">
        <v>59.9</v>
      </c>
      <c r="H36" s="21"/>
    </row>
    <row r="37" spans="1:8" ht="21">
      <c r="A37" s="60"/>
      <c r="B37" s="48"/>
      <c r="C37" s="25" t="s">
        <v>39</v>
      </c>
      <c r="D37" s="22" t="s">
        <v>3</v>
      </c>
      <c r="E37" s="10">
        <v>65.400000000000006</v>
      </c>
      <c r="H37" s="21"/>
    </row>
    <row r="38" spans="1:8" ht="12.75">
      <c r="A38" s="60"/>
      <c r="B38" s="49"/>
      <c r="C38" s="25" t="s">
        <v>40</v>
      </c>
      <c r="D38" s="22" t="s">
        <v>3</v>
      </c>
      <c r="E38" s="8">
        <v>27.3</v>
      </c>
      <c r="H38" s="21"/>
    </row>
    <row r="39" spans="1:8" ht="12.75">
      <c r="A39" s="60"/>
      <c r="B39" s="62" t="s">
        <v>41</v>
      </c>
      <c r="C39" s="63"/>
      <c r="D39" s="22" t="s">
        <v>3</v>
      </c>
      <c r="E39" s="10">
        <v>31.1</v>
      </c>
      <c r="H39" s="21"/>
    </row>
    <row r="40" spans="1:8" ht="12.75">
      <c r="A40" s="60"/>
      <c r="B40" s="47" t="s">
        <v>41</v>
      </c>
      <c r="C40" s="25" t="s">
        <v>42</v>
      </c>
      <c r="D40" s="22" t="s">
        <v>3</v>
      </c>
      <c r="E40" s="8">
        <v>2</v>
      </c>
      <c r="H40" s="21"/>
    </row>
    <row r="41" spans="1:8" ht="12.75">
      <c r="A41" s="60"/>
      <c r="B41" s="48"/>
      <c r="C41" s="25" t="s">
        <v>43</v>
      </c>
      <c r="D41" s="22" t="s">
        <v>3</v>
      </c>
      <c r="E41" s="10" t="s">
        <v>15</v>
      </c>
      <c r="H41" s="21"/>
    </row>
    <row r="42" spans="1:8" ht="12.75">
      <c r="A42" s="60"/>
      <c r="B42" s="49"/>
      <c r="C42" s="25" t="s">
        <v>44</v>
      </c>
      <c r="D42" s="22" t="s">
        <v>3</v>
      </c>
      <c r="E42" s="8">
        <v>28.1</v>
      </c>
      <c r="H42" s="21"/>
    </row>
    <row r="43" spans="1:8" ht="12.75">
      <c r="A43" s="60"/>
      <c r="B43" s="62" t="s">
        <v>45</v>
      </c>
      <c r="C43" s="63"/>
      <c r="D43" s="22" t="s">
        <v>3</v>
      </c>
      <c r="E43" s="10">
        <v>123.3</v>
      </c>
      <c r="H43" s="21"/>
    </row>
    <row r="44" spans="1:8" ht="21">
      <c r="A44" s="60"/>
      <c r="B44" s="47" t="s">
        <v>45</v>
      </c>
      <c r="C44" s="25" t="s">
        <v>46</v>
      </c>
      <c r="D44" s="22" t="s">
        <v>3</v>
      </c>
      <c r="E44" s="8">
        <v>15.6</v>
      </c>
      <c r="H44" s="21"/>
    </row>
    <row r="45" spans="1:8" ht="21">
      <c r="A45" s="60"/>
      <c r="B45" s="48"/>
      <c r="C45" s="25" t="s">
        <v>47</v>
      </c>
      <c r="D45" s="22" t="s">
        <v>3</v>
      </c>
      <c r="E45" s="10" t="s">
        <v>15</v>
      </c>
      <c r="H45" s="21"/>
    </row>
    <row r="46" spans="1:8" ht="21">
      <c r="A46" s="60"/>
      <c r="B46" s="48"/>
      <c r="C46" s="25" t="s">
        <v>48</v>
      </c>
      <c r="D46" s="22" t="s">
        <v>3</v>
      </c>
      <c r="E46" s="8">
        <v>20.8</v>
      </c>
      <c r="H46" s="21"/>
    </row>
    <row r="47" spans="1:8" ht="12.75">
      <c r="A47" s="60"/>
      <c r="B47" s="48"/>
      <c r="C47" s="25" t="s">
        <v>49</v>
      </c>
      <c r="D47" s="22" t="s">
        <v>3</v>
      </c>
      <c r="E47" s="10">
        <v>34.1</v>
      </c>
      <c r="H47" s="21"/>
    </row>
    <row r="48" spans="1:8" ht="12.75">
      <c r="A48" s="60"/>
      <c r="B48" s="48"/>
      <c r="C48" s="25" t="s">
        <v>50</v>
      </c>
      <c r="D48" s="22" t="s">
        <v>3</v>
      </c>
      <c r="E48" s="8">
        <v>11.7</v>
      </c>
      <c r="H48" s="21"/>
    </row>
    <row r="49" spans="1:8" ht="12.75">
      <c r="A49" s="60"/>
      <c r="B49" s="48"/>
      <c r="C49" s="25" t="s">
        <v>51</v>
      </c>
      <c r="D49" s="22" t="s">
        <v>3</v>
      </c>
      <c r="E49" s="10">
        <v>9.8000000000000007</v>
      </c>
      <c r="H49" s="21"/>
    </row>
    <row r="50" spans="1:8" ht="12.75">
      <c r="A50" s="60"/>
      <c r="B50" s="48"/>
      <c r="C50" s="25" t="s">
        <v>52</v>
      </c>
      <c r="D50" s="22" t="s">
        <v>3</v>
      </c>
      <c r="E50" s="8" t="s">
        <v>15</v>
      </c>
      <c r="H50" s="21"/>
    </row>
    <row r="51" spans="1:8" ht="21">
      <c r="A51" s="60"/>
      <c r="B51" s="49"/>
      <c r="C51" s="25" t="s">
        <v>53</v>
      </c>
      <c r="D51" s="22" t="s">
        <v>3</v>
      </c>
      <c r="E51" s="10">
        <v>4</v>
      </c>
      <c r="H51" s="21"/>
    </row>
    <row r="52" spans="1:8" ht="12.75">
      <c r="A52" s="60"/>
      <c r="B52" s="56" t="s">
        <v>54</v>
      </c>
      <c r="C52" s="58"/>
      <c r="D52" s="22" t="s">
        <v>3</v>
      </c>
      <c r="E52" s="8" t="s">
        <v>15</v>
      </c>
      <c r="H52" s="21"/>
    </row>
    <row r="53" spans="1:8" ht="12.75">
      <c r="A53" s="60"/>
      <c r="B53" s="62" t="s">
        <v>55</v>
      </c>
      <c r="C53" s="63"/>
      <c r="D53" s="22" t="s">
        <v>3</v>
      </c>
      <c r="E53" s="10">
        <v>97.2</v>
      </c>
      <c r="H53" s="21"/>
    </row>
    <row r="54" spans="1:8" ht="12.75">
      <c r="A54" s="60"/>
      <c r="B54" s="47" t="s">
        <v>55</v>
      </c>
      <c r="C54" s="25" t="s">
        <v>56</v>
      </c>
      <c r="D54" s="22" t="s">
        <v>3</v>
      </c>
      <c r="E54" s="8">
        <v>21</v>
      </c>
      <c r="H54" s="21"/>
    </row>
    <row r="55" spans="1:8" ht="12.75">
      <c r="A55" s="60"/>
      <c r="B55" s="48"/>
      <c r="C55" s="25" t="s">
        <v>57</v>
      </c>
      <c r="D55" s="22" t="s">
        <v>3</v>
      </c>
      <c r="E55" s="10" t="s">
        <v>15</v>
      </c>
      <c r="H55" s="21"/>
    </row>
    <row r="56" spans="1:8" ht="12.75">
      <c r="A56" s="60"/>
      <c r="B56" s="48"/>
      <c r="C56" s="25" t="s">
        <v>58</v>
      </c>
      <c r="D56" s="22" t="s">
        <v>3</v>
      </c>
      <c r="E56" s="8">
        <v>14.3</v>
      </c>
      <c r="H56" s="21"/>
    </row>
    <row r="57" spans="1:8" ht="12.75">
      <c r="A57" s="60"/>
      <c r="B57" s="48"/>
      <c r="C57" s="25" t="s">
        <v>59</v>
      </c>
      <c r="D57" s="22" t="s">
        <v>3</v>
      </c>
      <c r="E57" s="10">
        <v>47.3</v>
      </c>
      <c r="H57" s="21"/>
    </row>
    <row r="58" spans="1:8" ht="12.75">
      <c r="A58" s="60"/>
      <c r="B58" s="48"/>
      <c r="C58" s="25" t="s">
        <v>60</v>
      </c>
      <c r="D58" s="22" t="s">
        <v>3</v>
      </c>
      <c r="E58" s="8">
        <v>5.5</v>
      </c>
      <c r="H58" s="21"/>
    </row>
    <row r="59" spans="1:8" ht="12.75">
      <c r="A59" s="60"/>
      <c r="B59" s="49"/>
      <c r="C59" s="25" t="s">
        <v>61</v>
      </c>
      <c r="D59" s="22" t="s">
        <v>3</v>
      </c>
      <c r="E59" s="10" t="s">
        <v>15</v>
      </c>
      <c r="H59" s="21"/>
    </row>
    <row r="60" spans="1:8" ht="12.75">
      <c r="A60" s="60"/>
      <c r="B60" s="62" t="s">
        <v>62</v>
      </c>
      <c r="C60" s="63"/>
      <c r="D60" s="22" t="s">
        <v>3</v>
      </c>
      <c r="E60" s="8">
        <v>98.9</v>
      </c>
      <c r="H60" s="21"/>
    </row>
    <row r="61" spans="1:8" ht="12.75">
      <c r="A61" s="60"/>
      <c r="B61" s="47" t="s">
        <v>62</v>
      </c>
      <c r="C61" s="25" t="s">
        <v>63</v>
      </c>
      <c r="D61" s="22" t="s">
        <v>3</v>
      </c>
      <c r="E61" s="10">
        <v>71.099999999999994</v>
      </c>
      <c r="H61" s="21"/>
    </row>
    <row r="62" spans="1:8" ht="12.75">
      <c r="A62" s="60"/>
      <c r="B62" s="48"/>
      <c r="C62" s="25" t="s">
        <v>64</v>
      </c>
      <c r="D62" s="22" t="s">
        <v>3</v>
      </c>
      <c r="E62" s="8">
        <v>12.4</v>
      </c>
      <c r="H62" s="21"/>
    </row>
    <row r="63" spans="1:8" ht="21">
      <c r="A63" s="60"/>
      <c r="B63" s="48"/>
      <c r="C63" s="25" t="s">
        <v>65</v>
      </c>
      <c r="D63" s="22" t="s">
        <v>3</v>
      </c>
      <c r="E63" s="10">
        <v>2.6</v>
      </c>
      <c r="H63" s="21"/>
    </row>
    <row r="64" spans="1:8" ht="12.75">
      <c r="A64" s="60"/>
      <c r="B64" s="48"/>
      <c r="C64" s="25" t="s">
        <v>66</v>
      </c>
      <c r="D64" s="22" t="s">
        <v>3</v>
      </c>
      <c r="E64" s="8" t="s">
        <v>15</v>
      </c>
      <c r="H64" s="21"/>
    </row>
    <row r="65" spans="1:9" ht="21">
      <c r="A65" s="60"/>
      <c r="B65" s="49"/>
      <c r="C65" s="25" t="s">
        <v>67</v>
      </c>
      <c r="D65" s="22" t="s">
        <v>3</v>
      </c>
      <c r="E65" s="10">
        <v>11.7</v>
      </c>
    </row>
    <row r="66" spans="1:9" ht="12.75">
      <c r="A66" s="61"/>
      <c r="B66" s="56" t="s">
        <v>68</v>
      </c>
      <c r="C66" s="58"/>
      <c r="D66" s="22" t="s">
        <v>3</v>
      </c>
      <c r="E66" s="8" t="s">
        <v>15</v>
      </c>
    </row>
    <row r="70" spans="1:9" s="27" customFormat="1">
      <c r="A70" s="27" t="s">
        <v>69</v>
      </c>
      <c r="H70" s="28"/>
    </row>
    <row r="72" spans="1:9">
      <c r="A72" s="27" t="s">
        <v>70</v>
      </c>
      <c r="B72" s="27" t="s">
        <v>71</v>
      </c>
      <c r="C72" s="27" t="s">
        <v>72</v>
      </c>
      <c r="D72" s="27" t="s">
        <v>73</v>
      </c>
    </row>
    <row r="74" spans="1:9" s="27" customFormat="1">
      <c r="A74" s="27" t="s">
        <v>5</v>
      </c>
      <c r="E74" s="27" t="s">
        <v>74</v>
      </c>
      <c r="F74" s="27" t="s">
        <v>75</v>
      </c>
      <c r="G74" s="27" t="s">
        <v>76</v>
      </c>
      <c r="H74" s="28" t="s">
        <v>77</v>
      </c>
      <c r="I74" s="27" t="s">
        <v>78</v>
      </c>
    </row>
    <row r="75" spans="1:9" s="27" customFormat="1">
      <c r="B75" s="27" t="s">
        <v>6</v>
      </c>
      <c r="E75" s="27">
        <f>E5</f>
        <v>19.3</v>
      </c>
      <c r="F75" s="27">
        <f>E75*(365.25/7)</f>
        <v>1007.0464285714287</v>
      </c>
      <c r="G75" s="27">
        <v>0.99999999999999989</v>
      </c>
      <c r="H75" s="28"/>
      <c r="I75" s="27">
        <f>SUM(I77,I76)</f>
        <v>0.19733291154161914</v>
      </c>
    </row>
    <row r="76" spans="1:9">
      <c r="C76" s="27" t="s">
        <v>79</v>
      </c>
      <c r="D76" s="27"/>
      <c r="E76" s="20">
        <f>E75*G76</f>
        <v>7.9897849462365587</v>
      </c>
      <c r="F76" s="20">
        <f>E76*(365.25/7)</f>
        <v>416.89556451612901</v>
      </c>
      <c r="G76" s="20">
        <v>0.41397849462365588</v>
      </c>
      <c r="I76" s="20">
        <f>F76*AVERAGE(H78:H79)</f>
        <v>8.1691581659702542E-2</v>
      </c>
    </row>
    <row r="77" spans="1:9">
      <c r="C77" s="27" t="s">
        <v>80</v>
      </c>
      <c r="D77" s="27"/>
      <c r="E77" s="20">
        <f>G77*E75</f>
        <v>11.310215053763439</v>
      </c>
      <c r="F77" s="20">
        <f>E77*(365.25/7)</f>
        <v>590.15086405529951</v>
      </c>
      <c r="G77" s="20">
        <v>0.58602150537634401</v>
      </c>
      <c r="I77" s="20">
        <f>F77*AVERAGE(H78:H79)</f>
        <v>0.1156413298819166</v>
      </c>
    </row>
    <row r="78" spans="1:9">
      <c r="C78" s="27"/>
      <c r="D78" s="2" t="s">
        <v>82</v>
      </c>
      <c r="H78" s="26">
        <f>B466</f>
        <v>1.8436804730104599E-4</v>
      </c>
    </row>
    <row r="79" spans="1:9">
      <c r="C79" s="27"/>
      <c r="D79" s="20" t="s">
        <v>81</v>
      </c>
      <c r="F79" s="27"/>
      <c r="H79" s="26">
        <f>B452</f>
        <v>2.0753625014341401E-4</v>
      </c>
    </row>
    <row r="80" spans="1:9" s="27" customFormat="1">
      <c r="B80" s="27" t="s">
        <v>83</v>
      </c>
      <c r="E80" s="27">
        <f>E6</f>
        <v>24.3</v>
      </c>
      <c r="F80" s="27">
        <f>E80*(365.25/7)</f>
        <v>1267.9392857142857</v>
      </c>
      <c r="G80" s="27">
        <v>1</v>
      </c>
      <c r="H80" s="28"/>
      <c r="I80" s="27">
        <f>SUM(I81,I84)</f>
        <v>0.33989857321991701</v>
      </c>
    </row>
    <row r="81" spans="1:9">
      <c r="A81" s="20"/>
      <c r="C81" s="27" t="s">
        <v>84</v>
      </c>
      <c r="D81" s="27"/>
      <c r="E81" s="20">
        <f>G81*E80</f>
        <v>20.784255319148937</v>
      </c>
      <c r="F81" s="20">
        <f>E81*(365.25/7)</f>
        <v>1084.4927507598784</v>
      </c>
      <c r="G81" s="20">
        <v>0.85531914893617023</v>
      </c>
      <c r="I81" s="20">
        <f>F81*AVERAGE(H82:H83)</f>
        <v>0.25578586572304485</v>
      </c>
    </row>
    <row r="82" spans="1:9">
      <c r="A82" s="20"/>
      <c r="C82" s="27"/>
      <c r="D82" s="2" t="s">
        <v>86</v>
      </c>
      <c r="H82" s="26">
        <f>B455</f>
        <v>2.9047921153145501E-4</v>
      </c>
    </row>
    <row r="83" spans="1:9">
      <c r="A83" s="20"/>
      <c r="C83" s="27"/>
      <c r="D83" s="1" t="s">
        <v>85</v>
      </c>
      <c r="F83" s="27"/>
      <c r="H83" s="26">
        <f>B453</f>
        <v>1.8123600379630399E-4</v>
      </c>
    </row>
    <row r="84" spans="1:9">
      <c r="A84" s="20"/>
      <c r="C84" s="27" t="s">
        <v>88</v>
      </c>
      <c r="D84" s="27"/>
      <c r="E84" s="20">
        <f>G84*E80</f>
        <v>3.5157446808510637</v>
      </c>
      <c r="F84" s="20">
        <f>E84*(365.25/7)</f>
        <v>183.4465349544073</v>
      </c>
      <c r="G84" s="20">
        <v>0.14468085106382977</v>
      </c>
      <c r="I84" s="20">
        <f>F84*AVERAGE(H85:H86)</f>
        <v>8.4112707496872136E-2</v>
      </c>
    </row>
    <row r="85" spans="1:9">
      <c r="A85" s="20"/>
      <c r="C85" s="27"/>
      <c r="D85" s="1" t="s">
        <v>89</v>
      </c>
      <c r="F85" s="27"/>
      <c r="H85" s="26">
        <f>B457</f>
        <v>5.8372345228633899E-4</v>
      </c>
    </row>
    <row r="86" spans="1:9">
      <c r="A86" s="20"/>
      <c r="C86" s="27"/>
      <c r="D86" s="1" t="s">
        <v>90</v>
      </c>
      <c r="F86" s="27"/>
      <c r="H86" s="26">
        <f>B464</f>
        <v>3.3330348984453301E-4</v>
      </c>
    </row>
    <row r="87" spans="1:9">
      <c r="A87" s="20"/>
      <c r="C87" s="27"/>
      <c r="D87" s="1"/>
      <c r="F87" s="27"/>
    </row>
    <row r="88" spans="1:9" s="27" customFormat="1">
      <c r="B88" s="27" t="s">
        <v>8</v>
      </c>
      <c r="E88" s="27">
        <f>E7</f>
        <v>65.7</v>
      </c>
      <c r="F88" s="27">
        <f>E88*(365.25/7)</f>
        <v>3428.1321428571432</v>
      </c>
      <c r="G88" s="27">
        <v>1</v>
      </c>
      <c r="H88" s="28"/>
      <c r="I88" s="27">
        <f>SUM(I89,I91,I94,I96,I98,I100)</f>
        <v>0.65109303960297882</v>
      </c>
    </row>
    <row r="89" spans="1:9">
      <c r="A89" s="20"/>
      <c r="C89" s="27" t="s">
        <v>91</v>
      </c>
      <c r="D89" s="27"/>
      <c r="E89" s="20">
        <f>G89*E88</f>
        <v>15.072874493927127</v>
      </c>
      <c r="F89" s="20">
        <f>E89*(365.25/7)</f>
        <v>786.4810584152691</v>
      </c>
      <c r="G89" s="20">
        <v>0.22941970310391366</v>
      </c>
      <c r="I89" s="20">
        <f>F89*H90</f>
        <v>0.14500197697928305</v>
      </c>
    </row>
    <row r="90" spans="1:9">
      <c r="A90" s="20"/>
      <c r="C90" s="27"/>
      <c r="D90" s="20" t="s">
        <v>82</v>
      </c>
      <c r="F90" s="27"/>
      <c r="H90" s="26">
        <f>B466</f>
        <v>1.8436804730104599E-4</v>
      </c>
    </row>
    <row r="91" spans="1:9">
      <c r="A91" s="20"/>
      <c r="C91" s="27" t="s">
        <v>92</v>
      </c>
      <c r="E91" s="29">
        <f>G91*E88</f>
        <v>10.373684210526315</v>
      </c>
      <c r="F91" s="20">
        <f>E91*(365.25/7)</f>
        <v>541.28402255639094</v>
      </c>
      <c r="G91" s="20">
        <v>0.15789473684210525</v>
      </c>
      <c r="I91" s="20">
        <f>F91*AVERAGE(H92:H93)</f>
        <v>0.11885048880843396</v>
      </c>
    </row>
    <row r="92" spans="1:9">
      <c r="A92" s="20"/>
      <c r="C92" s="27"/>
      <c r="D92" s="2" t="s">
        <v>86</v>
      </c>
      <c r="E92" s="29"/>
      <c r="H92" s="26">
        <f>B455</f>
        <v>2.9047921153145501E-4</v>
      </c>
    </row>
    <row r="93" spans="1:9">
      <c r="A93" s="20"/>
      <c r="C93" s="27"/>
      <c r="D93" s="20" t="s">
        <v>93</v>
      </c>
      <c r="F93" s="27"/>
      <c r="H93" s="26">
        <f>B454</f>
        <v>1.4866358173675799E-4</v>
      </c>
    </row>
    <row r="94" spans="1:9">
      <c r="A94" s="20"/>
      <c r="C94" s="27" t="s">
        <v>95</v>
      </c>
      <c r="E94" s="20">
        <f>G94*E88</f>
        <v>1.9506072874493932</v>
      </c>
      <c r="F94" s="20">
        <f>E94*(365.25/7)</f>
        <v>101.77990167727013</v>
      </c>
      <c r="G94" s="20">
        <v>2.9689608636977064E-2</v>
      </c>
      <c r="I94" s="20">
        <f>F94*H95</f>
        <v>1.8764961726730749E-2</v>
      </c>
    </row>
    <row r="95" spans="1:9">
      <c r="A95" s="20"/>
      <c r="C95" s="27"/>
      <c r="D95" s="30" t="s">
        <v>82</v>
      </c>
      <c r="F95" s="27"/>
      <c r="H95" s="26">
        <f>B466</f>
        <v>1.8436804730104599E-4</v>
      </c>
    </row>
    <row r="96" spans="1:9">
      <c r="A96" s="20"/>
      <c r="C96" s="27" t="s">
        <v>96</v>
      </c>
      <c r="E96" s="29">
        <f>G96*E88</f>
        <v>3.3692307692307693</v>
      </c>
      <c r="F96" s="20">
        <f>E96*(365.25/7)</f>
        <v>175.80164835164837</v>
      </c>
      <c r="G96" s="20">
        <v>5.128205128205128E-2</v>
      </c>
      <c r="I96" s="20">
        <f>F96*H97</f>
        <v>3.2412206618898563E-2</v>
      </c>
    </row>
    <row r="97" spans="1:9">
      <c r="A97" s="20"/>
      <c r="C97" s="27"/>
      <c r="D97" s="30" t="s">
        <v>82</v>
      </c>
      <c r="H97" s="26">
        <f>B466</f>
        <v>1.8436804730104599E-4</v>
      </c>
    </row>
    <row r="98" spans="1:9">
      <c r="A98" s="20"/>
      <c r="C98" s="27" t="s">
        <v>97</v>
      </c>
      <c r="D98" s="27"/>
      <c r="E98" s="20">
        <f>G98*E88</f>
        <v>8.4230769230769251</v>
      </c>
      <c r="F98" s="20">
        <f>E98*(365.25/7)</f>
        <v>439.50412087912099</v>
      </c>
      <c r="G98" s="20">
        <v>0.12820512820512822</v>
      </c>
      <c r="I98" s="20">
        <f>F98*H99</f>
        <v>8.1030516547246412E-2</v>
      </c>
    </row>
    <row r="99" spans="1:9">
      <c r="A99" s="20"/>
      <c r="C99" s="27"/>
      <c r="D99" s="30" t="s">
        <v>82</v>
      </c>
      <c r="H99" s="26">
        <f>B466</f>
        <v>1.8436804730104599E-4</v>
      </c>
    </row>
    <row r="100" spans="1:9">
      <c r="A100" s="20"/>
      <c r="C100" s="27" t="s">
        <v>98</v>
      </c>
      <c r="D100" s="27"/>
      <c r="E100" s="20">
        <f>G100*E88</f>
        <v>26.510526315789477</v>
      </c>
      <c r="F100" s="20">
        <f>E100*(365.25/7)</f>
        <v>1383.2813909774438</v>
      </c>
      <c r="G100" s="20">
        <v>0.40350877192982459</v>
      </c>
      <c r="I100" s="20">
        <f>F100*H101</f>
        <v>0.25503288892238607</v>
      </c>
    </row>
    <row r="101" spans="1:9">
      <c r="A101" s="20"/>
      <c r="C101" s="27"/>
      <c r="D101" s="30" t="s">
        <v>82</v>
      </c>
      <c r="F101" s="27"/>
      <c r="H101" s="26">
        <f>B466</f>
        <v>1.8436804730104599E-4</v>
      </c>
    </row>
    <row r="102" spans="1:9">
      <c r="A102" s="20"/>
      <c r="C102" s="27"/>
      <c r="D102" s="30"/>
      <c r="F102" s="27"/>
    </row>
    <row r="103" spans="1:9" s="27" customFormat="1">
      <c r="B103" s="27" t="s">
        <v>9</v>
      </c>
      <c r="E103" s="27">
        <f>E8</f>
        <v>7.8</v>
      </c>
      <c r="F103" s="27">
        <f>E103*(365.25/7)</f>
        <v>406.99285714285713</v>
      </c>
      <c r="G103" s="27">
        <v>1</v>
      </c>
      <c r="H103" s="28"/>
      <c r="I103" s="27">
        <f>SUM(I104:I105)</f>
        <v>6.5510046049850848E-2</v>
      </c>
    </row>
    <row r="104" spans="1:9">
      <c r="A104" s="20"/>
      <c r="C104" s="27" t="s">
        <v>99</v>
      </c>
      <c r="D104" s="27"/>
      <c r="E104" s="20">
        <f>G104*E103</f>
        <v>2.2285714285714282</v>
      </c>
      <c r="F104" s="20">
        <f>E104*(365.25/7)</f>
        <v>116.28367346938774</v>
      </c>
      <c r="G104" s="20">
        <v>0.2857142857142857</v>
      </c>
      <c r="I104" s="20">
        <f>F104*AVERAGE(H106:H106)</f>
        <v>1.8717156014243098E-2</v>
      </c>
    </row>
    <row r="105" spans="1:9">
      <c r="A105" s="20"/>
      <c r="C105" s="27" t="s">
        <v>100</v>
      </c>
      <c r="D105" s="27"/>
      <c r="E105" s="20">
        <f>G105*E103</f>
        <v>5.5714285714285712</v>
      </c>
      <c r="F105" s="20">
        <f>E105*(365.25/7)</f>
        <v>290.7091836734694</v>
      </c>
      <c r="G105" s="20">
        <v>0.7142857142857143</v>
      </c>
      <c r="I105" s="20">
        <f>F105*AVERAGE(H106:H106)</f>
        <v>4.679289003560775E-2</v>
      </c>
    </row>
    <row r="106" spans="1:9">
      <c r="A106" s="20"/>
      <c r="C106" s="27"/>
      <c r="D106" s="3" t="s">
        <v>101</v>
      </c>
      <c r="E106" s="3"/>
      <c r="F106" s="27"/>
      <c r="G106" s="3"/>
      <c r="H106" s="26">
        <f>B467</f>
        <v>1.6096116897416801E-4</v>
      </c>
    </row>
    <row r="107" spans="1:9">
      <c r="A107" s="20"/>
      <c r="C107" s="27"/>
      <c r="D107" s="3"/>
      <c r="E107" s="3"/>
      <c r="F107" s="27"/>
      <c r="G107" s="3"/>
    </row>
    <row r="108" spans="1:9" s="27" customFormat="1">
      <c r="B108" s="27" t="s">
        <v>10</v>
      </c>
      <c r="E108" s="27">
        <f>E9</f>
        <v>41.2</v>
      </c>
      <c r="F108" s="27">
        <f>E108*(365.25/7)</f>
        <v>2149.7571428571432</v>
      </c>
      <c r="G108" s="27">
        <v>0.9973821989528795</v>
      </c>
      <c r="H108" s="28"/>
      <c r="I108" s="27">
        <f>F108*H112</f>
        <v>0.18821882482479715</v>
      </c>
    </row>
    <row r="109" spans="1:9">
      <c r="C109" s="27" t="s">
        <v>102</v>
      </c>
      <c r="D109" s="27"/>
      <c r="E109" s="20">
        <f>G109*E108</f>
        <v>18.227225130890051</v>
      </c>
      <c r="F109" s="20">
        <f>E109*(365.25/7)</f>
        <v>951.07056843679879</v>
      </c>
      <c r="G109" s="20">
        <v>0.44240837696335072</v>
      </c>
    </row>
    <row r="110" spans="1:9">
      <c r="C110" s="27" t="s">
        <v>103</v>
      </c>
      <c r="D110" s="27"/>
      <c r="E110" s="20">
        <f>G110*E108</f>
        <v>22.864921465968585</v>
      </c>
      <c r="F110" s="20">
        <f>E110*(365.25/7)</f>
        <v>1193.0589379207181</v>
      </c>
      <c r="G110" s="20">
        <v>0.55497382198952872</v>
      </c>
    </row>
    <row r="111" spans="1:9">
      <c r="C111" s="27" t="s">
        <v>104</v>
      </c>
      <c r="D111" s="27">
        <f>F108-SUM(F109:F110)</f>
        <v>5.6276364996260781</v>
      </c>
      <c r="E111" s="20" t="s">
        <v>105</v>
      </c>
      <c r="F111" s="27" t="e">
        <f>E111*(365.25/7)</f>
        <v>#VALUE!</v>
      </c>
      <c r="G111" s="20">
        <v>2.6178010471205049E-3</v>
      </c>
    </row>
    <row r="112" spans="1:9">
      <c r="C112" s="27"/>
      <c r="D112" s="2" t="s">
        <v>276</v>
      </c>
      <c r="F112" s="27"/>
      <c r="H112" s="26">
        <f>B510</f>
        <v>8.75535292208143E-5</v>
      </c>
    </row>
    <row r="113" spans="1:9">
      <c r="C113" s="27"/>
      <c r="D113" s="2"/>
      <c r="F113" s="27"/>
    </row>
    <row r="114" spans="1:9">
      <c r="C114" s="27"/>
      <c r="D114" s="2"/>
      <c r="F114" s="27"/>
    </row>
    <row r="115" spans="1:9">
      <c r="C115" s="27"/>
      <c r="D115" s="2"/>
      <c r="F115" s="27"/>
    </row>
    <row r="116" spans="1:9">
      <c r="C116" s="27"/>
      <c r="D116" s="2"/>
      <c r="F116" s="27"/>
    </row>
    <row r="117" spans="1:9">
      <c r="C117" s="27"/>
      <c r="D117" s="2"/>
      <c r="F117" s="27"/>
    </row>
    <row r="118" spans="1:9">
      <c r="C118" s="27"/>
      <c r="D118" s="2"/>
      <c r="F118" s="27"/>
    </row>
    <row r="119" spans="1:9">
      <c r="C119" s="27"/>
      <c r="D119" s="2"/>
      <c r="F119" s="27"/>
    </row>
    <row r="120" spans="1:9">
      <c r="C120" s="27"/>
      <c r="D120" s="2"/>
      <c r="F120" s="27"/>
    </row>
    <row r="121" spans="1:9">
      <c r="C121" s="27"/>
      <c r="D121" s="2"/>
      <c r="F121" s="27"/>
    </row>
    <row r="122" spans="1:9" s="31" customFormat="1">
      <c r="A122" s="31" t="s">
        <v>106</v>
      </c>
      <c r="E122" s="31">
        <f>E4</f>
        <v>158.30000000000001</v>
      </c>
      <c r="F122" s="31">
        <f>E122*(365.25/7)</f>
        <v>8259.8678571428572</v>
      </c>
      <c r="H122" s="32"/>
      <c r="I122" s="31">
        <f>SUM(I108,I103,I88,I80,I75)</f>
        <v>1.442053395239163</v>
      </c>
    </row>
    <row r="123" spans="1:9">
      <c r="F123" s="27"/>
    </row>
    <row r="124" spans="1:9" s="27" customFormat="1">
      <c r="A124" s="27" t="s">
        <v>107</v>
      </c>
      <c r="H124" s="28"/>
    </row>
    <row r="125" spans="1:9" s="27" customFormat="1">
      <c r="B125" s="27" t="s">
        <v>12</v>
      </c>
      <c r="E125" s="27">
        <f>E11</f>
        <v>24.2</v>
      </c>
      <c r="F125" s="27">
        <f t="shared" ref="F125:F133" si="0">E125*(365.25/7)</f>
        <v>1262.7214285714285</v>
      </c>
      <c r="G125" s="27">
        <v>1</v>
      </c>
      <c r="H125" s="28"/>
    </row>
    <row r="126" spans="1:9">
      <c r="C126" s="27" t="s">
        <v>108</v>
      </c>
      <c r="D126" s="27"/>
      <c r="E126" s="20">
        <f>G126*E125</f>
        <v>8.0666666666666664</v>
      </c>
      <c r="F126" s="20">
        <f t="shared" si="0"/>
        <v>420.90714285714284</v>
      </c>
      <c r="G126" s="20">
        <v>0.33333333333333331</v>
      </c>
    </row>
    <row r="127" spans="1:9">
      <c r="C127" s="27" t="s">
        <v>109</v>
      </c>
      <c r="D127" s="27"/>
      <c r="E127" s="20">
        <f>G127*E125</f>
        <v>10.052307692307691</v>
      </c>
      <c r="F127" s="20">
        <f t="shared" si="0"/>
        <v>524.51505494505489</v>
      </c>
      <c r="G127" s="20">
        <v>0.41538461538461535</v>
      </c>
    </row>
    <row r="128" spans="1:9">
      <c r="C128" s="27" t="s">
        <v>110</v>
      </c>
      <c r="D128" s="27"/>
      <c r="E128" s="20">
        <f>G128*E125</f>
        <v>2.4820512820512817</v>
      </c>
      <c r="F128" s="20">
        <f t="shared" si="0"/>
        <v>129.50989010989011</v>
      </c>
      <c r="G128" s="20">
        <v>0.10256410256410256</v>
      </c>
    </row>
    <row r="129" spans="1:9">
      <c r="C129" s="27" t="s">
        <v>111</v>
      </c>
      <c r="D129" s="27"/>
      <c r="E129" s="20">
        <f>G129*E125</f>
        <v>3.5989743589743588</v>
      </c>
      <c r="F129" s="20">
        <f t="shared" si="0"/>
        <v>187.78934065934067</v>
      </c>
      <c r="G129" s="20">
        <v>0.14871794871794872</v>
      </c>
    </row>
    <row r="130" spans="1:9" s="27" customFormat="1">
      <c r="B130" s="27" t="s">
        <v>13</v>
      </c>
      <c r="E130" s="27">
        <f>E12</f>
        <v>7.5</v>
      </c>
      <c r="F130" s="20">
        <f t="shared" si="0"/>
        <v>391.33928571428572</v>
      </c>
      <c r="G130" s="27">
        <v>1</v>
      </c>
      <c r="H130" s="28"/>
    </row>
    <row r="131" spans="1:9">
      <c r="C131" s="27" t="s">
        <v>13</v>
      </c>
      <c r="D131" s="27"/>
      <c r="E131" s="20">
        <f>G131*E130</f>
        <v>7.5</v>
      </c>
      <c r="F131" s="20">
        <f t="shared" si="0"/>
        <v>391.33928571428572</v>
      </c>
      <c r="G131" s="20">
        <v>1</v>
      </c>
    </row>
    <row r="132" spans="1:9" s="27" customFormat="1">
      <c r="B132" s="27" t="s">
        <v>14</v>
      </c>
      <c r="E132" s="27" t="s">
        <v>105</v>
      </c>
      <c r="F132" s="20" t="e">
        <f t="shared" si="0"/>
        <v>#VALUE!</v>
      </c>
      <c r="G132" s="27">
        <v>1</v>
      </c>
      <c r="H132" s="28"/>
    </row>
    <row r="133" spans="1:9">
      <c r="C133" s="27" t="s">
        <v>14</v>
      </c>
      <c r="D133" s="27"/>
      <c r="E133" s="20" t="s">
        <v>105</v>
      </c>
      <c r="F133" s="20" t="e">
        <f t="shared" si="0"/>
        <v>#VALUE!</v>
      </c>
      <c r="G133" s="20">
        <v>1</v>
      </c>
    </row>
    <row r="134" spans="1:9">
      <c r="C134" s="27"/>
      <c r="D134" s="3" t="s">
        <v>101</v>
      </c>
      <c r="E134" s="3"/>
      <c r="F134" s="27"/>
      <c r="G134" s="3"/>
      <c r="H134" s="26">
        <f>B467</f>
        <v>1.6096116897416801E-4</v>
      </c>
    </row>
    <row r="135" spans="1:9" s="31" customFormat="1">
      <c r="A135" s="31" t="s">
        <v>112</v>
      </c>
      <c r="E135" s="31">
        <f>E10</f>
        <v>31.7</v>
      </c>
      <c r="F135" s="31">
        <f>E135*(365.25/7)</f>
        <v>1654.0607142857143</v>
      </c>
      <c r="H135" s="32"/>
      <c r="I135" s="31">
        <f>F135*H134</f>
        <v>0.26623954612567591</v>
      </c>
    </row>
    <row r="136" spans="1:9">
      <c r="C136" s="27"/>
      <c r="D136" s="27"/>
      <c r="F136" s="27"/>
    </row>
    <row r="137" spans="1:9" s="27" customFormat="1">
      <c r="A137" s="27" t="s">
        <v>16</v>
      </c>
      <c r="H137" s="28"/>
    </row>
    <row r="138" spans="1:9" s="27" customFormat="1">
      <c r="B138" s="27" t="s">
        <v>17</v>
      </c>
      <c r="E138" s="27">
        <f>E15</f>
        <v>25.5</v>
      </c>
      <c r="F138" s="27">
        <f t="shared" ref="F138:F151" si="1">E138*(365.25/7)</f>
        <v>1330.5535714285716</v>
      </c>
      <c r="G138" s="27">
        <v>1.0036231884057971</v>
      </c>
      <c r="H138" s="28"/>
    </row>
    <row r="139" spans="1:9">
      <c r="C139" s="27" t="s">
        <v>113</v>
      </c>
      <c r="D139" s="27"/>
      <c r="E139" s="20">
        <f>G139*E138</f>
        <v>7.2989130434782608</v>
      </c>
      <c r="F139" s="20">
        <f t="shared" si="1"/>
        <v>380.84685559006215</v>
      </c>
      <c r="G139" s="20">
        <v>0.28623188405797101</v>
      </c>
    </row>
    <row r="140" spans="1:9">
      <c r="C140" s="27" t="s">
        <v>114</v>
      </c>
      <c r="D140" s="27"/>
      <c r="E140" s="20">
        <f>G140*E138</f>
        <v>4.0652173913043486</v>
      </c>
      <c r="F140" s="20">
        <f t="shared" si="1"/>
        <v>212.11723602484477</v>
      </c>
      <c r="G140" s="20">
        <v>0.15942028985507248</v>
      </c>
    </row>
    <row r="141" spans="1:9">
      <c r="C141" s="27" t="s">
        <v>115</v>
      </c>
      <c r="D141" s="27"/>
      <c r="E141" s="20">
        <f>G141*E138</f>
        <v>9.516304347826086</v>
      </c>
      <c r="F141" s="20">
        <f t="shared" si="1"/>
        <v>496.54716614906829</v>
      </c>
      <c r="G141" s="20">
        <v>0.37318840579710144</v>
      </c>
    </row>
    <row r="142" spans="1:9">
      <c r="C142" s="27" t="s">
        <v>116</v>
      </c>
      <c r="D142" s="27"/>
      <c r="E142" s="20">
        <f>G142*E138</f>
        <v>2.4021739130434785</v>
      </c>
      <c r="F142" s="20">
        <f t="shared" si="1"/>
        <v>125.34200310559008</v>
      </c>
      <c r="G142" s="20">
        <v>9.420289855072464E-2</v>
      </c>
    </row>
    <row r="143" spans="1:9">
      <c r="C143" s="27" t="s">
        <v>117</v>
      </c>
      <c r="D143" s="27"/>
      <c r="E143" s="20">
        <f>G143*E138</f>
        <v>0.73913043478260876</v>
      </c>
      <c r="F143" s="20">
        <f t="shared" si="1"/>
        <v>38.566770186335411</v>
      </c>
      <c r="G143" s="20">
        <v>2.8985507246376812E-2</v>
      </c>
    </row>
    <row r="144" spans="1:9">
      <c r="C144" s="27" t="s">
        <v>118</v>
      </c>
      <c r="D144" s="27"/>
      <c r="E144" s="20">
        <f>G144*E138</f>
        <v>0.64673913043478259</v>
      </c>
      <c r="F144" s="20">
        <f t="shared" si="1"/>
        <v>33.745923913043477</v>
      </c>
      <c r="G144" s="20">
        <v>2.5362318840579708E-2</v>
      </c>
    </row>
    <row r="145" spans="1:9">
      <c r="C145" s="27" t="s">
        <v>119</v>
      </c>
      <c r="D145" s="27"/>
      <c r="E145" s="20">
        <f>G145*E138</f>
        <v>0.92391304347826086</v>
      </c>
      <c r="F145" s="20">
        <f t="shared" si="1"/>
        <v>48.208462732919259</v>
      </c>
      <c r="G145" s="20">
        <v>3.6231884057971016E-2</v>
      </c>
    </row>
    <row r="146" spans="1:9" s="27" customFormat="1">
      <c r="B146" s="27" t="s">
        <v>18</v>
      </c>
      <c r="E146" s="27">
        <f>E16</f>
        <v>6.7</v>
      </c>
      <c r="F146" s="27">
        <f t="shared" si="1"/>
        <v>349.59642857142859</v>
      </c>
      <c r="G146" s="27">
        <v>1</v>
      </c>
      <c r="H146" s="28"/>
    </row>
    <row r="147" spans="1:9">
      <c r="C147" s="27" t="s">
        <v>120</v>
      </c>
      <c r="D147" s="27"/>
      <c r="E147" s="20">
        <f>G147*E146</f>
        <v>2.8096774193548391</v>
      </c>
      <c r="F147" s="20">
        <f t="shared" si="1"/>
        <v>146.60495391705072</v>
      </c>
      <c r="G147" s="20">
        <v>0.41935483870967744</v>
      </c>
    </row>
    <row r="148" spans="1:9">
      <c r="C148" s="27" t="s">
        <v>121</v>
      </c>
      <c r="D148" s="27"/>
      <c r="E148" s="20">
        <f>G148*E146</f>
        <v>0.75645161290322571</v>
      </c>
      <c r="F148" s="20">
        <f t="shared" si="1"/>
        <v>39.470564516129031</v>
      </c>
      <c r="G148" s="20">
        <v>0.1129032258064516</v>
      </c>
    </row>
    <row r="149" spans="1:9">
      <c r="C149" s="27" t="s">
        <v>122</v>
      </c>
      <c r="D149" s="27"/>
      <c r="E149" s="20">
        <f>G149*E146</f>
        <v>2.3774193548387097</v>
      </c>
      <c r="F149" s="20">
        <f t="shared" si="1"/>
        <v>124.05034562211982</v>
      </c>
      <c r="G149" s="20">
        <v>0.35483870967741937</v>
      </c>
    </row>
    <row r="150" spans="1:9">
      <c r="C150" s="27" t="s">
        <v>123</v>
      </c>
      <c r="D150" s="27"/>
      <c r="E150" s="20">
        <f>G150*E146</f>
        <v>0.54032258064516125</v>
      </c>
      <c r="F150" s="20">
        <f t="shared" si="1"/>
        <v>28.193260368663594</v>
      </c>
      <c r="G150" s="20">
        <v>8.0645161290322578E-2</v>
      </c>
    </row>
    <row r="151" spans="1:9">
      <c r="C151" s="27" t="s">
        <v>124</v>
      </c>
      <c r="D151" s="27"/>
      <c r="E151" s="20">
        <f>G151*E146</f>
        <v>0.21612903225806451</v>
      </c>
      <c r="F151" s="20">
        <f t="shared" si="1"/>
        <v>11.277304147465438</v>
      </c>
      <c r="G151" s="20">
        <v>3.2258064516129031E-2</v>
      </c>
    </row>
    <row r="152" spans="1:9">
      <c r="C152" s="27"/>
      <c r="D152" s="2" t="s">
        <v>125</v>
      </c>
      <c r="H152" s="26">
        <f>B468</f>
        <v>1.9783800273003599E-4</v>
      </c>
    </row>
    <row r="153" spans="1:9">
      <c r="C153" s="27"/>
      <c r="D153" s="3" t="s">
        <v>126</v>
      </c>
      <c r="F153" s="27"/>
      <c r="G153" s="31"/>
      <c r="H153" s="26">
        <f>B469</f>
        <v>9.1374598860871899E-5</v>
      </c>
    </row>
    <row r="154" spans="1:9" s="31" customFormat="1">
      <c r="A154" s="31" t="s">
        <v>127</v>
      </c>
      <c r="E154" s="31">
        <f>E14</f>
        <v>32.200000000000003</v>
      </c>
      <c r="F154" s="31">
        <f>E154*(365.25/7)</f>
        <v>1680.1500000000003</v>
      </c>
      <c r="H154" s="32"/>
      <c r="I154" s="31">
        <f>F154*AVERAGE(H152:H153)</f>
        <v>0.24296027628148201</v>
      </c>
    </row>
    <row r="155" spans="1:9">
      <c r="C155" s="27"/>
      <c r="D155" s="27"/>
      <c r="F155" s="27"/>
    </row>
    <row r="156" spans="1:9" s="27" customFormat="1">
      <c r="A156" s="27" t="s">
        <v>19</v>
      </c>
      <c r="H156" s="28"/>
    </row>
    <row r="157" spans="1:9" s="27" customFormat="1">
      <c r="B157" s="27" t="s">
        <v>20</v>
      </c>
      <c r="E157" s="33">
        <f>E18</f>
        <v>41.7</v>
      </c>
      <c r="F157" s="27">
        <f>E157*(365.25/7)</f>
        <v>2175.846428571429</v>
      </c>
      <c r="G157" s="27">
        <v>1.0151057401812689</v>
      </c>
      <c r="H157" s="28"/>
      <c r="I157" s="27">
        <f>F157*AVERAGE(H159:H160)</f>
        <v>0.20998830487523135</v>
      </c>
    </row>
    <row r="158" spans="1:9">
      <c r="C158" s="27" t="s">
        <v>20</v>
      </c>
      <c r="D158" s="27"/>
      <c r="E158" s="29">
        <f>G158*E157</f>
        <v>41.7</v>
      </c>
      <c r="F158" s="20">
        <f>E158*(365.25/7)</f>
        <v>2175.846428571429</v>
      </c>
      <c r="G158" s="20">
        <v>1</v>
      </c>
    </row>
    <row r="159" spans="1:9">
      <c r="D159" s="30" t="s">
        <v>128</v>
      </c>
      <c r="E159" s="29"/>
      <c r="F159" s="27"/>
      <c r="H159" s="26">
        <f>B529</f>
        <v>5.8936399512656897E-5</v>
      </c>
    </row>
    <row r="160" spans="1:9">
      <c r="D160" s="34" t="s">
        <v>129</v>
      </c>
      <c r="E160" s="29"/>
      <c r="F160" s="27"/>
      <c r="H160" s="26">
        <f>B492</f>
        <v>1.3408117941004401E-4</v>
      </c>
    </row>
    <row r="161" spans="2:9" s="27" customFormat="1">
      <c r="B161" s="27" t="s">
        <v>21</v>
      </c>
      <c r="E161" s="33">
        <f>E19</f>
        <v>52</v>
      </c>
      <c r="F161" s="27">
        <f>E161*(365.25/7)</f>
        <v>2713.2857142857142</v>
      </c>
      <c r="G161" s="27">
        <v>1</v>
      </c>
      <c r="H161" s="28"/>
      <c r="I161" s="27">
        <f>SUM(I162,I168,I164)</f>
        <v>0.41816395428649561</v>
      </c>
    </row>
    <row r="162" spans="2:9">
      <c r="C162" s="27" t="s">
        <v>130</v>
      </c>
      <c r="D162" s="27"/>
      <c r="E162" s="29">
        <f>G162*E161</f>
        <v>32.329588014981276</v>
      </c>
      <c r="F162" s="20">
        <f>E162*(365.25/7)</f>
        <v>1686.9117174959874</v>
      </c>
      <c r="G162" s="20">
        <v>0.62172284644194764</v>
      </c>
      <c r="I162" s="20">
        <f>F162*H163</f>
        <v>0.22618311264248497</v>
      </c>
    </row>
    <row r="163" spans="2:9">
      <c r="C163" s="27"/>
      <c r="D163" s="34" t="s">
        <v>129</v>
      </c>
      <c r="E163" s="29"/>
      <c r="F163" s="27"/>
      <c r="H163" s="26">
        <f>B492</f>
        <v>1.3408117941004401E-4</v>
      </c>
    </row>
    <row r="164" spans="2:9">
      <c r="C164" s="27" t="s">
        <v>131</v>
      </c>
      <c r="D164" s="27"/>
      <c r="E164" s="29">
        <f>G164*E161</f>
        <v>2.7265917602996255</v>
      </c>
      <c r="F164" s="20">
        <f>E164*(365.25/7)</f>
        <v>142.26966292134833</v>
      </c>
      <c r="G164" s="20">
        <v>5.2434456928838948E-2</v>
      </c>
      <c r="I164" s="20">
        <f>F164*AVERAGE(H165:H167)</f>
        <v>7.3439089837407115E-2</v>
      </c>
    </row>
    <row r="165" spans="2:9">
      <c r="C165" s="27"/>
      <c r="D165" s="34" t="s">
        <v>132</v>
      </c>
      <c r="E165" s="29"/>
      <c r="F165" s="27"/>
      <c r="H165" s="26">
        <f>B479</f>
        <v>8.3899075325234501E-4</v>
      </c>
    </row>
    <row r="166" spans="2:9">
      <c r="C166" s="27"/>
      <c r="D166" s="34" t="s">
        <v>133</v>
      </c>
      <c r="E166" s="29"/>
      <c r="F166" s="27"/>
      <c r="H166" s="26">
        <f>B478</f>
        <v>4.6337524758036899E-4</v>
      </c>
    </row>
    <row r="167" spans="2:9">
      <c r="C167" s="27"/>
      <c r="D167" s="34" t="s">
        <v>134</v>
      </c>
      <c r="E167" s="29"/>
      <c r="F167" s="27"/>
      <c r="H167" s="26">
        <f>B470</f>
        <v>2.4622324151349502E-4</v>
      </c>
    </row>
    <row r="168" spans="2:9">
      <c r="C168" s="27" t="s">
        <v>135</v>
      </c>
      <c r="D168" s="27"/>
      <c r="E168" s="29">
        <f>G168*E161</f>
        <v>16.943820224719101</v>
      </c>
      <c r="F168" s="20">
        <f>E168*(365.25/7)</f>
        <v>884.10433386837883</v>
      </c>
      <c r="G168" s="20">
        <v>0.32584269662921345</v>
      </c>
      <c r="I168" s="20">
        <f>F168*H169</f>
        <v>0.11854175180660355</v>
      </c>
    </row>
    <row r="169" spans="2:9">
      <c r="C169" s="27"/>
      <c r="D169" s="34" t="s">
        <v>129</v>
      </c>
      <c r="E169" s="29"/>
      <c r="F169" s="27"/>
      <c r="H169" s="26">
        <f>B492</f>
        <v>1.3408117941004401E-4</v>
      </c>
    </row>
    <row r="170" spans="2:9" s="27" customFormat="1">
      <c r="B170" s="27" t="s">
        <v>22</v>
      </c>
      <c r="D170" s="27" t="s">
        <v>136</v>
      </c>
      <c r="E170" s="33">
        <f>(E200-SUM(E186,E177,E161,E157)) / 2</f>
        <v>14.599999999999994</v>
      </c>
      <c r="F170" s="27">
        <f>E170*(365.25/7)</f>
        <v>761.80714285714259</v>
      </c>
      <c r="G170" s="27">
        <v>1</v>
      </c>
      <c r="H170" s="28"/>
      <c r="I170" s="27">
        <f>SUM(I171,I175)</f>
        <v>0.1267391900707141</v>
      </c>
    </row>
    <row r="171" spans="2:9">
      <c r="C171" s="27" t="s">
        <v>137</v>
      </c>
      <c r="D171" s="27"/>
      <c r="E171" s="29">
        <f>G171*E170</f>
        <v>2.6462499999999989</v>
      </c>
      <c r="F171" s="20">
        <f>E171*(365.25/7)</f>
        <v>138.07754464285708</v>
      </c>
      <c r="G171" s="20">
        <v>0.18124999999999999</v>
      </c>
      <c r="I171" s="20">
        <f>F171*AVERAGE(H172:H174)</f>
        <v>7.1275133414502298E-2</v>
      </c>
    </row>
    <row r="172" spans="2:9">
      <c r="C172" s="27"/>
      <c r="D172" s="34" t="s">
        <v>132</v>
      </c>
      <c r="E172" s="29"/>
      <c r="F172" s="27"/>
      <c r="H172" s="26">
        <f>B479</f>
        <v>8.3899075325234501E-4</v>
      </c>
    </row>
    <row r="173" spans="2:9">
      <c r="C173" s="27"/>
      <c r="D173" s="34" t="s">
        <v>133</v>
      </c>
      <c r="E173" s="29"/>
      <c r="F173" s="27"/>
      <c r="H173" s="26">
        <f>B478</f>
        <v>4.6337524758036899E-4</v>
      </c>
    </row>
    <row r="174" spans="2:9">
      <c r="C174" s="27"/>
      <c r="D174" s="34" t="s">
        <v>134</v>
      </c>
      <c r="E174" s="29"/>
      <c r="F174" s="27"/>
      <c r="H174" s="26">
        <f>B470</f>
        <v>2.4622324151349502E-4</v>
      </c>
    </row>
    <row r="175" spans="2:9">
      <c r="C175" s="27" t="s">
        <v>138</v>
      </c>
      <c r="D175" s="27"/>
      <c r="E175" s="29">
        <f>G175*E170</f>
        <v>11.953749999999996</v>
      </c>
      <c r="F175" s="20">
        <f>E175*(365.25/7)</f>
        <v>623.72959821428549</v>
      </c>
      <c r="G175" s="20">
        <v>0.81874999999999998</v>
      </c>
      <c r="I175" s="20">
        <f>F175*H176</f>
        <v>5.5464056656211805E-2</v>
      </c>
    </row>
    <row r="176" spans="2:9">
      <c r="C176" s="27"/>
      <c r="D176" s="34" t="s">
        <v>139</v>
      </c>
      <c r="E176" s="29"/>
      <c r="F176" s="27"/>
      <c r="H176" s="26">
        <f>B555</f>
        <v>8.8923239838230102E-5</v>
      </c>
    </row>
    <row r="177" spans="1:9" s="27" customFormat="1">
      <c r="B177" s="27" t="s">
        <v>23</v>
      </c>
      <c r="E177" s="33">
        <f>E21</f>
        <v>29.3</v>
      </c>
      <c r="F177" s="27">
        <f>E177*(365.25/7)</f>
        <v>1528.832142857143</v>
      </c>
      <c r="G177" s="27">
        <v>0.99595141700404854</v>
      </c>
      <c r="H177" s="28"/>
      <c r="I177" s="27">
        <f>SUM(I178,I180,I182,I184)</f>
        <v>0.10814643635347082</v>
      </c>
    </row>
    <row r="178" spans="1:9">
      <c r="A178" s="35"/>
      <c r="C178" s="27" t="s">
        <v>140</v>
      </c>
      <c r="D178" s="27"/>
      <c r="E178" s="29">
        <f>G178*E177</f>
        <v>2.6097165991902838</v>
      </c>
      <c r="F178" s="20">
        <f>E178*(365.25/7)</f>
        <v>136.17128397917875</v>
      </c>
      <c r="G178" s="20">
        <v>8.9068825910931182E-2</v>
      </c>
      <c r="I178" s="20">
        <f>F178*H179</f>
        <v>1.6385463705414233E-2</v>
      </c>
    </row>
    <row r="179" spans="1:9">
      <c r="D179" s="34" t="s">
        <v>140</v>
      </c>
      <c r="E179" s="29"/>
      <c r="H179" s="26">
        <f>B489</f>
        <v>1.2032980248552E-4</v>
      </c>
    </row>
    <row r="180" spans="1:9">
      <c r="C180" s="27" t="s">
        <v>141</v>
      </c>
      <c r="D180" s="27"/>
      <c r="E180" s="29">
        <f>G180*E177</f>
        <v>1.1862348178137652</v>
      </c>
      <c r="F180" s="20">
        <f>E180*(365.25/7)</f>
        <v>61.896038172353961</v>
      </c>
      <c r="G180" s="20">
        <v>4.048582995951417E-2</v>
      </c>
      <c r="I180" s="20">
        <f>F180*H181</f>
        <v>9.8743504769849607E-3</v>
      </c>
    </row>
    <row r="181" spans="1:9">
      <c r="D181" s="34" t="s">
        <v>142</v>
      </c>
      <c r="E181" s="29"/>
      <c r="H181" s="26">
        <f>B491</f>
        <v>1.5953121990601601E-4</v>
      </c>
    </row>
    <row r="182" spans="1:9">
      <c r="C182" s="27" t="s">
        <v>143</v>
      </c>
      <c r="D182" s="27"/>
      <c r="E182" s="29">
        <f>G182*E177</f>
        <v>25.385425101214576</v>
      </c>
      <c r="F182" s="20">
        <f>E182*(365.25/7)</f>
        <v>1324.5752168883748</v>
      </c>
      <c r="G182" s="20">
        <v>0.8663967611336032</v>
      </c>
      <c r="I182" s="20">
        <f>F182*H183</f>
        <v>8.1414766598632088E-2</v>
      </c>
    </row>
    <row r="183" spans="1:9">
      <c r="D183" s="34" t="s">
        <v>144</v>
      </c>
      <c r="E183" s="29"/>
      <c r="F183" s="27"/>
      <c r="H183" s="26">
        <f>B541</f>
        <v>6.1464811934113902E-5</v>
      </c>
    </row>
    <row r="184" spans="1:9">
      <c r="C184" s="27" t="s">
        <v>145</v>
      </c>
      <c r="D184" s="35">
        <f>F177-SUM(F182,F180,F178)</f>
        <v>6.1896038172355929</v>
      </c>
      <c r="E184" s="29" t="s">
        <v>105</v>
      </c>
      <c r="F184" s="20" t="e">
        <f>E184*(365.25/7)</f>
        <v>#VALUE!</v>
      </c>
      <c r="G184" s="20">
        <v>4.0485829959514552E-3</v>
      </c>
      <c r="I184" s="20">
        <f>D184*H185</f>
        <v>4.7185557243953731E-4</v>
      </c>
    </row>
    <row r="185" spans="1:9">
      <c r="D185" s="30" t="s">
        <v>146</v>
      </c>
      <c r="E185" s="29"/>
      <c r="F185" s="27"/>
      <c r="H185" s="26">
        <f>B540</f>
        <v>7.6233566213980704E-5</v>
      </c>
    </row>
    <row r="186" spans="1:9" s="27" customFormat="1">
      <c r="B186" s="27" t="s">
        <v>24</v>
      </c>
      <c r="E186" s="33">
        <f>E22</f>
        <v>35.4</v>
      </c>
      <c r="F186" s="27">
        <f>E186*(365.25/7)</f>
        <v>1847.1214285714286</v>
      </c>
      <c r="G186" s="27">
        <v>0.99722991689750695</v>
      </c>
      <c r="H186" s="28"/>
      <c r="I186" s="27">
        <f>SUM(I187,I189,I191,I193,I195)</f>
        <v>3.0758993838552104</v>
      </c>
    </row>
    <row r="187" spans="1:9">
      <c r="C187" s="27" t="s">
        <v>147</v>
      </c>
      <c r="D187" s="27"/>
      <c r="E187" s="29">
        <f>G187*E186</f>
        <v>30.496952908587257</v>
      </c>
      <c r="F187" s="20">
        <f>E187*(365.25/7)</f>
        <v>1591.2874356944994</v>
      </c>
      <c r="G187" s="20">
        <v>0.86149584487534625</v>
      </c>
      <c r="I187" s="20">
        <f>F187*H188</f>
        <v>2.9329009684185801</v>
      </c>
    </row>
    <row r="188" spans="1:9">
      <c r="D188" s="34" t="s">
        <v>148</v>
      </c>
      <c r="E188" s="29"/>
      <c r="H188" s="26">
        <f>B486</f>
        <v>1.8430994317117501E-3</v>
      </c>
    </row>
    <row r="189" spans="1:9">
      <c r="C189" s="27" t="s">
        <v>149</v>
      </c>
      <c r="D189" s="27"/>
      <c r="E189" s="29">
        <f>G189*E186</f>
        <v>3.4321329639889191</v>
      </c>
      <c r="F189" s="20">
        <f>E189*(365.25/7)</f>
        <v>179.08379501385039</v>
      </c>
      <c r="G189" s="20">
        <v>9.6952908587257608E-2</v>
      </c>
      <c r="I189" s="20">
        <f>F189*H190</f>
        <v>0.12502433370563595</v>
      </c>
    </row>
    <row r="190" spans="1:9">
      <c r="C190" s="27"/>
      <c r="D190" s="34" t="s">
        <v>150</v>
      </c>
      <c r="E190" s="29"/>
      <c r="H190" s="26">
        <f>B488</f>
        <v>6.9813314876405498E-4</v>
      </c>
    </row>
    <row r="191" spans="1:9">
      <c r="C191" s="27" t="s">
        <v>151</v>
      </c>
      <c r="D191" s="27"/>
      <c r="E191" s="29">
        <f>G191*E186</f>
        <v>1.0786703601108032</v>
      </c>
      <c r="F191" s="20">
        <f>E191*(365.25/7)</f>
        <v>56.283478432924412</v>
      </c>
      <c r="G191" s="20">
        <v>3.0470914127423823E-2</v>
      </c>
      <c r="I191" s="20">
        <f>F191*H192</f>
        <v>1.4294302633307448E-2</v>
      </c>
    </row>
    <row r="192" spans="1:9">
      <c r="C192" s="27"/>
      <c r="D192" s="34" t="s">
        <v>152</v>
      </c>
      <c r="E192" s="29"/>
      <c r="H192" s="26">
        <f>B459</f>
        <v>2.53969779965583E-4</v>
      </c>
    </row>
    <row r="193" spans="1:9">
      <c r="C193" s="27" t="s">
        <v>153</v>
      </c>
      <c r="D193" s="35">
        <f>F186-SUM(F187,F189,F191,F195)</f>
        <v>5.1166798575386565</v>
      </c>
      <c r="E193" s="29" t="s">
        <v>105</v>
      </c>
      <c r="F193" s="20" t="e">
        <f>E193*(365.25/7)</f>
        <v>#VALUE!</v>
      </c>
      <c r="G193" s="20">
        <v>2.7700831024930483E-3</v>
      </c>
      <c r="I193" s="20">
        <f>D193*H194</f>
        <v>9.1994477442177618E-4</v>
      </c>
    </row>
    <row r="194" spans="1:9">
      <c r="C194" s="27"/>
      <c r="D194" s="34" t="s">
        <v>154</v>
      </c>
      <c r="E194" s="29"/>
      <c r="H194" s="26">
        <f>B473</f>
        <v>1.7979330347713199E-4</v>
      </c>
    </row>
    <row r="195" spans="1:9">
      <c r="C195" s="27" t="s">
        <v>155</v>
      </c>
      <c r="D195" s="27"/>
      <c r="E195" s="29">
        <f>G195*E186</f>
        <v>0.29418282548476449</v>
      </c>
      <c r="F195" s="20">
        <f>E195*(365.25/7)</f>
        <v>15.350039572615747</v>
      </c>
      <c r="G195" s="20">
        <v>8.3102493074792231E-3</v>
      </c>
      <c r="I195" s="20">
        <f>F195*H196</f>
        <v>2.7598343232652887E-3</v>
      </c>
    </row>
    <row r="196" spans="1:9">
      <c r="C196" s="27"/>
      <c r="D196" s="34" t="s">
        <v>154</v>
      </c>
      <c r="E196" s="29"/>
      <c r="H196" s="26">
        <f>B473</f>
        <v>1.7979330347713199E-4</v>
      </c>
    </row>
    <row r="197" spans="1:9" s="27" customFormat="1">
      <c r="B197" s="27" t="s">
        <v>25</v>
      </c>
      <c r="D197" s="27" t="s">
        <v>136</v>
      </c>
      <c r="E197" s="33">
        <f>(E200-SUM(E157,E161,E177,E186))/2</f>
        <v>14.599999999999994</v>
      </c>
      <c r="F197" s="27">
        <f>E197*(365.25/7)</f>
        <v>761.80714285714259</v>
      </c>
      <c r="G197" s="27">
        <v>1</v>
      </c>
      <c r="H197" s="28"/>
      <c r="I197" s="27">
        <f>F197*H199</f>
        <v>3.8562734438034006E-2</v>
      </c>
    </row>
    <row r="198" spans="1:9">
      <c r="C198" s="27" t="s">
        <v>25</v>
      </c>
      <c r="D198" s="27"/>
      <c r="E198" s="29" t="s">
        <v>105</v>
      </c>
      <c r="F198" s="27" t="e">
        <f>E198*(365.25/7)</f>
        <v>#VALUE!</v>
      </c>
      <c r="G198" s="20">
        <v>1</v>
      </c>
    </row>
    <row r="199" spans="1:9">
      <c r="C199" s="27"/>
      <c r="D199" s="34" t="s">
        <v>156</v>
      </c>
      <c r="E199" s="29"/>
      <c r="F199" s="27"/>
      <c r="H199" s="26">
        <f>B532</f>
        <v>5.0620074646983798E-5</v>
      </c>
    </row>
    <row r="200" spans="1:9" s="31" customFormat="1">
      <c r="A200" s="31" t="s">
        <v>157</v>
      </c>
      <c r="E200" s="36">
        <f>E17</f>
        <v>187.6</v>
      </c>
      <c r="F200" s="31">
        <f>E200*(365.25/7)</f>
        <v>9788.7000000000007</v>
      </c>
      <c r="H200" s="32"/>
      <c r="I200" s="31">
        <f>SUM(I161,I170,I157,I177,I186,I197)</f>
        <v>3.9775000038791561</v>
      </c>
    </row>
    <row r="201" spans="1:9">
      <c r="C201" s="27"/>
      <c r="D201" s="27"/>
      <c r="E201" s="29"/>
      <c r="F201" s="27"/>
    </row>
    <row r="202" spans="1:9" s="27" customFormat="1">
      <c r="A202" s="27" t="s">
        <v>26</v>
      </c>
      <c r="E202" s="29"/>
      <c r="H202" s="28"/>
    </row>
    <row r="203" spans="1:9" s="27" customFormat="1">
      <c r="B203" s="27" t="s">
        <v>158</v>
      </c>
      <c r="E203" s="33">
        <f>E25</f>
        <v>19.100000000000001</v>
      </c>
      <c r="F203" s="27">
        <f>E203*(365.25/7)</f>
        <v>996.61071428571438</v>
      </c>
      <c r="G203" s="27">
        <v>0.97826086956521752</v>
      </c>
      <c r="H203" s="28"/>
      <c r="I203" s="27">
        <f>SUM(I204,I206,I208)</f>
        <v>0.17424685871004497</v>
      </c>
    </row>
    <row r="204" spans="1:9">
      <c r="A204" s="20"/>
      <c r="C204" s="27" t="s">
        <v>159</v>
      </c>
      <c r="D204" s="27"/>
      <c r="E204" s="29">
        <f>G204*E203</f>
        <v>16.193478260869568</v>
      </c>
      <c r="F204" s="20">
        <f>E204*(365.25/7)</f>
        <v>844.9525621118014</v>
      </c>
      <c r="G204" s="20">
        <v>0.84782608695652184</v>
      </c>
      <c r="I204" s="20">
        <f>F204*H205</f>
        <v>0.14660280016974889</v>
      </c>
    </row>
    <row r="205" spans="1:9">
      <c r="A205" s="20"/>
      <c r="C205" s="27"/>
      <c r="D205" s="34" t="s">
        <v>160</v>
      </c>
      <c r="E205" s="29"/>
      <c r="H205" s="26">
        <f>B484</f>
        <v>1.73504178510735E-4</v>
      </c>
    </row>
    <row r="206" spans="1:9">
      <c r="A206" s="20"/>
      <c r="C206" s="27" t="s">
        <v>161</v>
      </c>
      <c r="D206" s="27"/>
      <c r="E206" s="29">
        <f>G206*E203</f>
        <v>2.491304347826087</v>
      </c>
      <c r="F206" s="20">
        <f>E206*(365.25/7)</f>
        <v>129.99270186335406</v>
      </c>
      <c r="G206" s="20">
        <v>0.13043478260869565</v>
      </c>
      <c r="I206" s="20">
        <f>F206*H207</f>
        <v>2.5717496506126994E-2</v>
      </c>
    </row>
    <row r="207" spans="1:9">
      <c r="A207" s="20"/>
      <c r="C207" s="27"/>
      <c r="D207" s="34" t="s">
        <v>125</v>
      </c>
      <c r="E207" s="29"/>
      <c r="H207" s="26">
        <f>B468</f>
        <v>1.9783800273003599E-4</v>
      </c>
    </row>
    <row r="208" spans="1:9">
      <c r="A208" s="20"/>
      <c r="C208" s="27" t="s">
        <v>162</v>
      </c>
      <c r="D208" s="27">
        <f>F203-SUM(F204,F206)</f>
        <v>21.665450310558867</v>
      </c>
      <c r="E208" s="29" t="s">
        <v>105</v>
      </c>
      <c r="F208" s="20" t="e">
        <f>E208*(365.25/7)</f>
        <v>#VALUE!</v>
      </c>
      <c r="G208" s="20">
        <v>2.1739130434782483E-2</v>
      </c>
      <c r="I208" s="20">
        <f>D208*H209</f>
        <v>1.9265620341690831E-3</v>
      </c>
    </row>
    <row r="209" spans="1:9">
      <c r="A209" s="20"/>
      <c r="C209" s="27"/>
      <c r="D209" s="34" t="s">
        <v>139</v>
      </c>
      <c r="E209" s="29"/>
      <c r="H209" s="26">
        <f>B555</f>
        <v>8.8923239838230102E-5</v>
      </c>
    </row>
    <row r="210" spans="1:9" s="27" customFormat="1">
      <c r="B210" s="27" t="s">
        <v>28</v>
      </c>
      <c r="E210" s="33">
        <f>E234-SUM(E203,E213,E220,E223,E227)</f>
        <v>4.7999999999999972</v>
      </c>
      <c r="F210" s="27">
        <f>E210*(365.25/7)</f>
        <v>250.45714285714271</v>
      </c>
      <c r="G210" s="27">
        <v>1</v>
      </c>
      <c r="H210" s="28"/>
      <c r="I210" s="27">
        <f>F211*H212</f>
        <v>4.9549940912328415E-2</v>
      </c>
    </row>
    <row r="211" spans="1:9">
      <c r="A211" s="20"/>
      <c r="C211" s="27" t="s">
        <v>28</v>
      </c>
      <c r="D211" s="27"/>
      <c r="E211" s="29">
        <f>G211*E210</f>
        <v>4.7999999999999972</v>
      </c>
      <c r="F211" s="20">
        <f>E211*(365.25/7)</f>
        <v>250.45714285714271</v>
      </c>
      <c r="G211" s="20">
        <v>1</v>
      </c>
    </row>
    <row r="212" spans="1:9">
      <c r="A212" s="20"/>
      <c r="C212" s="27"/>
      <c r="D212" s="34" t="s">
        <v>125</v>
      </c>
      <c r="E212" s="29"/>
      <c r="H212" s="26">
        <f>B468</f>
        <v>1.9783800273003599E-4</v>
      </c>
    </row>
    <row r="213" spans="1:9" s="27" customFormat="1">
      <c r="B213" s="27" t="s">
        <v>29</v>
      </c>
      <c r="E213" s="33">
        <f>E27</f>
        <v>13.4</v>
      </c>
      <c r="F213" s="27">
        <f>E213*(365.25/7)</f>
        <v>699.19285714285718</v>
      </c>
      <c r="G213" s="27">
        <v>1</v>
      </c>
      <c r="H213" s="28"/>
      <c r="I213" s="27">
        <f>SUM(I214,I215,I217)</f>
        <v>8.8970438778831609E-2</v>
      </c>
    </row>
    <row r="214" spans="1:9">
      <c r="A214" s="20"/>
      <c r="C214" s="27" t="s">
        <v>163</v>
      </c>
      <c r="D214" s="27"/>
      <c r="E214" s="29">
        <f>G214*E213</f>
        <v>11.166666666666666</v>
      </c>
      <c r="F214" s="20">
        <f>E214*(365.25/7)</f>
        <v>582.66071428571422</v>
      </c>
      <c r="G214" s="20">
        <v>0.83333333333333326</v>
      </c>
      <c r="I214" s="20">
        <f>F214*H216</f>
        <v>7.7088246094156154E-2</v>
      </c>
    </row>
    <row r="215" spans="1:9">
      <c r="A215" s="20"/>
      <c r="C215" s="27" t="s">
        <v>164</v>
      </c>
      <c r="D215" s="27"/>
      <c r="E215" s="29">
        <f>G215*E213</f>
        <v>1.1166666666666667</v>
      </c>
      <c r="F215" s="20">
        <f>E215*(365.25/7)</f>
        <v>58.266071428571429</v>
      </c>
      <c r="G215" s="20">
        <v>8.3333333333333329E-2</v>
      </c>
      <c r="I215" s="20">
        <f>F215*H216</f>
        <v>7.7088246094156165E-3</v>
      </c>
    </row>
    <row r="216" spans="1:9">
      <c r="A216" s="20"/>
      <c r="C216" s="27"/>
      <c r="D216" s="34" t="s">
        <v>165</v>
      </c>
      <c r="E216" s="29"/>
      <c r="H216" s="26">
        <f>B482</f>
        <v>1.32303833438743E-4</v>
      </c>
    </row>
    <row r="217" spans="1:9">
      <c r="A217" s="20"/>
      <c r="C217" s="27" t="s">
        <v>166</v>
      </c>
      <c r="D217" s="27"/>
      <c r="E217" s="29">
        <f>G217*E213</f>
        <v>1.1166666666666667</v>
      </c>
      <c r="F217" s="20">
        <f>E217*(365.25/7)</f>
        <v>58.266071428571429</v>
      </c>
      <c r="G217" s="20">
        <v>8.3333333333333329E-2</v>
      </c>
      <c r="I217" s="20">
        <f>F217*AVERAGE(H218:H219)</f>
        <v>4.1733680752598411E-3</v>
      </c>
    </row>
    <row r="218" spans="1:9">
      <c r="A218" s="20"/>
      <c r="C218" s="27"/>
      <c r="D218" s="34" t="s">
        <v>139</v>
      </c>
      <c r="E218" s="29"/>
      <c r="H218" s="26">
        <f>B555</f>
        <v>8.8923239838230102E-5</v>
      </c>
    </row>
    <row r="219" spans="1:9">
      <c r="A219" s="20"/>
      <c r="C219" s="27"/>
      <c r="D219" s="34" t="s">
        <v>167</v>
      </c>
      <c r="E219" s="29"/>
      <c r="H219" s="26">
        <f>B528</f>
        <v>5.4328844022477301E-5</v>
      </c>
    </row>
    <row r="220" spans="1:9" s="27" customFormat="1">
      <c r="B220" s="27" t="s">
        <v>168</v>
      </c>
      <c r="E220" s="33">
        <f>E28</f>
        <v>3.2</v>
      </c>
      <c r="F220" s="27">
        <f>E220*(365.25/7)</f>
        <v>166.97142857142859</v>
      </c>
      <c r="G220" s="27">
        <v>1</v>
      </c>
      <c r="H220" s="28"/>
      <c r="I220" s="27">
        <f>F220*H222</f>
        <v>2.4417981080131615E-2</v>
      </c>
    </row>
    <row r="221" spans="1:9">
      <c r="A221" s="20"/>
      <c r="C221" s="27" t="s">
        <v>168</v>
      </c>
      <c r="D221" s="27"/>
      <c r="E221" s="29">
        <f>G221*E220</f>
        <v>3.2</v>
      </c>
      <c r="F221" s="20">
        <f>E221*(365.25/7)</f>
        <v>166.97142857142859</v>
      </c>
      <c r="G221" s="20">
        <v>1</v>
      </c>
    </row>
    <row r="222" spans="1:9">
      <c r="A222" s="20"/>
      <c r="D222" s="3" t="s">
        <v>169</v>
      </c>
      <c r="E222" s="29"/>
      <c r="H222" s="26">
        <f>B485</f>
        <v>1.4624047532590801E-4</v>
      </c>
    </row>
    <row r="223" spans="1:9" s="27" customFormat="1">
      <c r="B223" s="27" t="s">
        <v>31</v>
      </c>
      <c r="E223" s="33">
        <f>E29</f>
        <v>6.3</v>
      </c>
      <c r="F223" s="27">
        <f>E223*(365.25/7)</f>
        <v>328.72500000000002</v>
      </c>
      <c r="G223" s="27">
        <v>1</v>
      </c>
      <c r="H223" s="28"/>
      <c r="I223" s="27">
        <f>SUM(I224:I225)</f>
        <v>4.8072900251509107E-2</v>
      </c>
    </row>
    <row r="224" spans="1:9">
      <c r="A224" s="20"/>
      <c r="C224" s="27" t="s">
        <v>170</v>
      </c>
      <c r="D224" s="27"/>
      <c r="E224" s="29">
        <f>G224*E223</f>
        <v>3.0187499999999998</v>
      </c>
      <c r="F224" s="20">
        <f>E224*(365.25/7)</f>
        <v>157.51406249999999</v>
      </c>
      <c r="G224" s="20">
        <v>0.47916666666666663</v>
      </c>
      <c r="I224" s="20">
        <f>F224*H226</f>
        <v>2.303493137051478E-2</v>
      </c>
    </row>
    <row r="225" spans="1:9">
      <c r="A225" s="20"/>
      <c r="C225" s="27" t="s">
        <v>171</v>
      </c>
      <c r="D225" s="27"/>
      <c r="E225" s="29">
        <f>G225*E223</f>
        <v>3.28125</v>
      </c>
      <c r="F225" s="20">
        <f>E225*(365.25/7)</f>
        <v>171.2109375</v>
      </c>
      <c r="G225" s="20">
        <v>0.52083333333333337</v>
      </c>
      <c r="I225" s="20">
        <f>F225*H226</f>
        <v>2.5037968880994327E-2</v>
      </c>
    </row>
    <row r="226" spans="1:9">
      <c r="A226" s="20"/>
      <c r="D226" s="3" t="s">
        <v>169</v>
      </c>
      <c r="E226" s="29"/>
      <c r="H226" s="26">
        <f>B485</f>
        <v>1.4624047532590801E-4</v>
      </c>
    </row>
    <row r="227" spans="1:9" s="27" customFormat="1">
      <c r="B227" s="27" t="s">
        <v>32</v>
      </c>
      <c r="E227" s="33">
        <f>E30</f>
        <v>9.1999999999999993</v>
      </c>
      <c r="F227" s="27">
        <f>E227*(365.25/7)</f>
        <v>480.04285714285714</v>
      </c>
      <c r="G227" s="27">
        <v>0.9882352941176471</v>
      </c>
      <c r="H227" s="28"/>
      <c r="I227" s="27">
        <f>SUM(I228,I231)</f>
        <v>5.6747932598452316E-2</v>
      </c>
    </row>
    <row r="228" spans="1:9">
      <c r="A228" s="20"/>
      <c r="C228" s="27" t="s">
        <v>172</v>
      </c>
      <c r="D228" s="27"/>
      <c r="E228" s="29">
        <f>G228*E227</f>
        <v>6.710588235294118</v>
      </c>
      <c r="F228" s="20">
        <f>E228*(365.25/7)</f>
        <v>350.14890756302526</v>
      </c>
      <c r="G228" s="20">
        <v>0.72941176470588243</v>
      </c>
      <c r="I228" s="20">
        <f>F228*AVERAGE(H229:H230)</f>
        <v>4.8633646408132225E-2</v>
      </c>
    </row>
    <row r="229" spans="1:9">
      <c r="A229" s="20"/>
      <c r="C229" s="3"/>
      <c r="D229" s="3" t="s">
        <v>169</v>
      </c>
      <c r="E229" s="29"/>
      <c r="H229" s="26">
        <f>B485</f>
        <v>1.4624047532590801E-4</v>
      </c>
    </row>
    <row r="230" spans="1:9">
      <c r="A230" s="20"/>
      <c r="C230" s="37"/>
      <c r="D230" s="37" t="s">
        <v>173</v>
      </c>
      <c r="E230" s="29"/>
      <c r="H230" s="26">
        <f>B476</f>
        <v>1.3154789046745599E-4</v>
      </c>
    </row>
    <row r="231" spans="1:9">
      <c r="A231" s="20"/>
      <c r="C231" s="27" t="s">
        <v>174</v>
      </c>
      <c r="D231" s="27"/>
      <c r="E231" s="29">
        <f>G231*E227</f>
        <v>2.3811764705882354</v>
      </c>
      <c r="F231" s="20">
        <f>E231*(365.25/7)</f>
        <v>124.24638655462186</v>
      </c>
      <c r="G231" s="20">
        <v>0.25882352941176473</v>
      </c>
      <c r="I231" s="20">
        <f>F231*AVERAGE(H232:H233)</f>
        <v>8.1142861903200879E-3</v>
      </c>
    </row>
    <row r="232" spans="1:9">
      <c r="A232" s="20"/>
      <c r="D232" s="38" t="s">
        <v>146</v>
      </c>
      <c r="E232" s="29"/>
      <c r="H232" s="26">
        <f>B540</f>
        <v>7.6233566213980704E-5</v>
      </c>
    </row>
    <row r="233" spans="1:9">
      <c r="A233" s="20"/>
      <c r="D233" s="3" t="s">
        <v>175</v>
      </c>
      <c r="E233" s="29"/>
      <c r="H233" s="26">
        <f>B556</f>
        <v>5.4382484929733503E-5</v>
      </c>
    </row>
    <row r="234" spans="1:9" s="31" customFormat="1">
      <c r="A234" s="31" t="s">
        <v>176</v>
      </c>
      <c r="E234" s="36">
        <f>E24</f>
        <v>56</v>
      </c>
      <c r="F234" s="31">
        <f>E234*(365.25/7)</f>
        <v>2922</v>
      </c>
      <c r="H234" s="32"/>
      <c r="I234" s="31">
        <f>SUM(I227,I220,I213,I210,I203,I223)</f>
        <v>0.44200605233129808</v>
      </c>
    </row>
    <row r="235" spans="1:9">
      <c r="C235" s="27"/>
      <c r="D235" s="27"/>
      <c r="F235" s="27"/>
    </row>
    <row r="236" spans="1:9" s="27" customFormat="1">
      <c r="A236" s="27" t="s">
        <v>33</v>
      </c>
      <c r="H236" s="28"/>
    </row>
    <row r="237" spans="1:9" s="27" customFormat="1">
      <c r="B237" s="27" t="s">
        <v>34</v>
      </c>
      <c r="E237" s="27">
        <f>E32</f>
        <v>9.8000000000000007</v>
      </c>
      <c r="F237" s="27">
        <f>E237*(365.25/7)</f>
        <v>511.35000000000008</v>
      </c>
      <c r="G237" s="27">
        <v>0.98648648648648651</v>
      </c>
      <c r="H237" s="28"/>
      <c r="I237" s="27">
        <f>SUM(I238,I239,I241)</f>
        <v>6.6420684107694139E-2</v>
      </c>
    </row>
    <row r="238" spans="1:9">
      <c r="C238" s="27" t="s">
        <v>177</v>
      </c>
      <c r="D238" s="27"/>
      <c r="E238" s="20">
        <f>G238*E237</f>
        <v>7.8135135135135139</v>
      </c>
      <c r="F238" s="20">
        <f>E238*(365.25/7)</f>
        <v>407.69797297297299</v>
      </c>
      <c r="G238" s="20">
        <v>0.79729729729729726</v>
      </c>
      <c r="I238" s="20">
        <f>F238*H240</f>
        <v>5.3631808292452482E-2</v>
      </c>
    </row>
    <row r="239" spans="1:9">
      <c r="C239" s="27" t="s">
        <v>178</v>
      </c>
      <c r="D239" s="27"/>
      <c r="E239" s="20">
        <f>G239*E237</f>
        <v>0.26486486486486488</v>
      </c>
      <c r="F239" s="20">
        <f>E239*(365.25/7)</f>
        <v>13.820270270270271</v>
      </c>
      <c r="G239" s="20">
        <v>2.7027027027027029E-2</v>
      </c>
      <c r="I239" s="20">
        <f>F239*H240</f>
        <v>1.8180273997441519E-3</v>
      </c>
    </row>
    <row r="240" spans="1:9">
      <c r="C240" s="27"/>
      <c r="D240" s="37" t="s">
        <v>173</v>
      </c>
      <c r="H240" s="26">
        <f>B476</f>
        <v>1.3154789046745599E-4</v>
      </c>
    </row>
    <row r="241" spans="1:9">
      <c r="C241" s="27" t="s">
        <v>179</v>
      </c>
      <c r="D241" s="27"/>
      <c r="E241" s="20">
        <f>G241*E237</f>
        <v>1.5891891891891892</v>
      </c>
      <c r="F241" s="20">
        <f>E241*(365.25/7)</f>
        <v>82.921621621621625</v>
      </c>
      <c r="G241" s="20">
        <v>0.16216216216216214</v>
      </c>
      <c r="I241" s="20">
        <f>F241*H242</f>
        <v>1.0970848415497498E-2</v>
      </c>
    </row>
    <row r="242" spans="1:9">
      <c r="C242" s="27"/>
      <c r="D242" s="34" t="s">
        <v>165</v>
      </c>
      <c r="H242" s="26">
        <f>B482</f>
        <v>1.32303833438743E-4</v>
      </c>
    </row>
    <row r="243" spans="1:9" s="27" customFormat="1">
      <c r="B243" s="27" t="s">
        <v>35</v>
      </c>
      <c r="D243" s="27" t="s">
        <v>136</v>
      </c>
      <c r="E243" s="27">
        <f>(E251-E237)/2</f>
        <v>10.1</v>
      </c>
      <c r="F243" s="27">
        <f>E243*(365.25/7)</f>
        <v>527.00357142857138</v>
      </c>
      <c r="G243" s="27">
        <v>0.96129032258064506</v>
      </c>
      <c r="H243" s="28"/>
      <c r="I243" s="27">
        <f>SUM(I244,I245,I246)</f>
        <v>2.2376567010344128E-2</v>
      </c>
    </row>
    <row r="244" spans="1:9">
      <c r="C244" s="27" t="s">
        <v>180</v>
      </c>
      <c r="D244" s="27"/>
      <c r="E244" s="20">
        <f>G244*E243</f>
        <v>6.8419354838709667</v>
      </c>
      <c r="F244" s="20">
        <f>E244*(365.25/7)</f>
        <v>357.00241935483865</v>
      </c>
      <c r="G244" s="20">
        <v>0.67741935483870963</v>
      </c>
      <c r="I244" s="20">
        <f>F244*H247</f>
        <v>1.5256750234325543E-2</v>
      </c>
    </row>
    <row r="245" spans="1:9">
      <c r="C245" s="27" t="s">
        <v>181</v>
      </c>
      <c r="D245" s="27"/>
      <c r="E245" s="20">
        <f>G245*E243</f>
        <v>2.8670967741935485</v>
      </c>
      <c r="F245" s="20">
        <f>E245*(365.25/7)</f>
        <v>149.6010138248848</v>
      </c>
      <c r="G245" s="20">
        <v>0.28387096774193549</v>
      </c>
      <c r="I245" s="20">
        <f>F245*H247</f>
        <v>6.393304860098324E-3</v>
      </c>
    </row>
    <row r="246" spans="1:9">
      <c r="C246" s="27" t="s">
        <v>182</v>
      </c>
      <c r="D246" s="27"/>
      <c r="E246" s="20">
        <f>G246*E243</f>
        <v>0.32580645161290323</v>
      </c>
      <c r="F246" s="20">
        <f>E246*(365.25/7)</f>
        <v>17.000115207373273</v>
      </c>
      <c r="G246" s="20">
        <v>3.2258064516129031E-2</v>
      </c>
      <c r="I246" s="20">
        <f>F246*H247</f>
        <v>7.2651191592026411E-4</v>
      </c>
    </row>
    <row r="247" spans="1:9">
      <c r="C247" s="27"/>
      <c r="D247" s="37" t="s">
        <v>183</v>
      </c>
      <c r="H247" s="26">
        <f>B550</f>
        <v>4.2735705438346799E-5</v>
      </c>
    </row>
    <row r="248" spans="1:9" s="27" customFormat="1">
      <c r="B248" s="27" t="s">
        <v>36</v>
      </c>
      <c r="D248" s="27" t="s">
        <v>136</v>
      </c>
      <c r="E248" s="27">
        <f>(E251-E237)/2</f>
        <v>10.1</v>
      </c>
      <c r="F248" s="20">
        <f>E248*(365.25/7)</f>
        <v>527.00357142857138</v>
      </c>
      <c r="G248" s="27">
        <v>1</v>
      </c>
      <c r="H248" s="28"/>
      <c r="I248" s="27">
        <f>F248*H250</f>
        <v>3.457038664442743E-2</v>
      </c>
    </row>
    <row r="249" spans="1:9">
      <c r="C249" s="27" t="s">
        <v>36</v>
      </c>
      <c r="D249" s="27"/>
      <c r="E249" s="20" t="s">
        <v>105</v>
      </c>
      <c r="F249" s="20" t="e">
        <f>E249*(365.25/7)</f>
        <v>#VALUE!</v>
      </c>
      <c r="G249" s="20">
        <v>1</v>
      </c>
    </row>
    <row r="250" spans="1:9">
      <c r="C250" s="27"/>
      <c r="D250" s="20" t="s">
        <v>184</v>
      </c>
      <c r="H250" s="26">
        <f>B549</f>
        <v>6.5598012079341302E-5</v>
      </c>
    </row>
    <row r="251" spans="1:9" s="31" customFormat="1">
      <c r="A251" s="31" t="s">
        <v>185</v>
      </c>
      <c r="E251" s="31">
        <f>E31</f>
        <v>30</v>
      </c>
      <c r="F251" s="31">
        <f>E251*(365.25/7)</f>
        <v>1565.3571428571429</v>
      </c>
      <c r="H251" s="32"/>
      <c r="I251" s="31">
        <f>SUM(I248,I243,I237)</f>
        <v>0.1233676377624657</v>
      </c>
    </row>
    <row r="252" spans="1:9">
      <c r="C252" s="27"/>
      <c r="D252" s="27"/>
      <c r="F252" s="27"/>
    </row>
    <row r="253" spans="1:9" s="27" customFormat="1">
      <c r="A253" s="27" t="s">
        <v>37</v>
      </c>
      <c r="H253" s="28"/>
    </row>
    <row r="254" spans="1:9" s="27" customFormat="1">
      <c r="B254" s="27" t="s">
        <v>38</v>
      </c>
      <c r="E254" s="27">
        <f>E36</f>
        <v>59.9</v>
      </c>
      <c r="F254" s="27">
        <f>E254*(365.25/7)</f>
        <v>3125.4964285714286</v>
      </c>
      <c r="G254" s="27">
        <v>0.96780684104627757</v>
      </c>
      <c r="H254" s="28"/>
      <c r="I254" s="27">
        <f>F254*H259</f>
        <v>0.30949102895347413</v>
      </c>
    </row>
    <row r="255" spans="1:9">
      <c r="C255" s="27" t="s">
        <v>186</v>
      </c>
      <c r="D255" s="27"/>
      <c r="E255" s="20">
        <f>G255*E254</f>
        <v>13.016498993963783</v>
      </c>
      <c r="F255" s="20">
        <f>E255*(365.25/7)</f>
        <v>679.18232250646736</v>
      </c>
      <c r="G255" s="20">
        <v>0.21730382293762576</v>
      </c>
    </row>
    <row r="256" spans="1:9">
      <c r="C256" s="27" t="s">
        <v>187</v>
      </c>
      <c r="D256" s="27"/>
      <c r="E256" s="20">
        <f>G256*E254</f>
        <v>44.111468812877256</v>
      </c>
      <c r="F256" s="20">
        <f>E256*(365.25/7)</f>
        <v>2301.6734262719169</v>
      </c>
      <c r="G256" s="20">
        <v>0.73641851106639833</v>
      </c>
    </row>
    <row r="257" spans="1:9">
      <c r="C257" s="27" t="s">
        <v>188</v>
      </c>
      <c r="D257" s="27"/>
      <c r="E257" s="20" t="s">
        <v>105</v>
      </c>
      <c r="F257" s="20" t="e">
        <f>E257*(365.25/7)</f>
        <v>#VALUE!</v>
      </c>
      <c r="G257" s="20">
        <v>3.2193158953722434E-2</v>
      </c>
    </row>
    <row r="258" spans="1:9">
      <c r="C258" s="27" t="s">
        <v>189</v>
      </c>
      <c r="D258" s="27"/>
      <c r="E258" s="20">
        <f>G258*E254</f>
        <v>0.84366197183098579</v>
      </c>
      <c r="F258" s="20">
        <f>E258*(365.25/7)</f>
        <v>44.021076458752511</v>
      </c>
      <c r="G258" s="20">
        <v>1.408450704225352E-2</v>
      </c>
    </row>
    <row r="259" spans="1:9">
      <c r="C259" s="27"/>
      <c r="D259" s="34" t="s">
        <v>190</v>
      </c>
      <c r="H259" s="26">
        <f>B481</f>
        <v>9.9021399008583497E-5</v>
      </c>
    </row>
    <row r="260" spans="1:9" s="27" customFormat="1">
      <c r="B260" s="27" t="s">
        <v>39</v>
      </c>
      <c r="E260" s="27">
        <f>E37</f>
        <v>65.400000000000006</v>
      </c>
      <c r="F260" s="27">
        <f>E260*(365.25/7)</f>
        <v>3412.4785714285717</v>
      </c>
      <c r="G260" s="27">
        <v>1</v>
      </c>
      <c r="H260" s="28"/>
      <c r="I260" s="27">
        <f>SUM(I261,I263,I265,I267,I269)</f>
        <v>3.6656308628458327</v>
      </c>
    </row>
    <row r="261" spans="1:9">
      <c r="C261" s="27" t="s">
        <v>191</v>
      </c>
      <c r="D261" s="27"/>
      <c r="E261" s="20">
        <f>G261*E260</f>
        <v>5.9626628075253265</v>
      </c>
      <c r="F261" s="20">
        <f>E261*(365.25/7)</f>
        <v>311.12322720694652</v>
      </c>
      <c r="G261" s="20">
        <v>9.1172214182344433E-2</v>
      </c>
      <c r="I261" s="20">
        <f>F261*H262</f>
        <v>3.0807857222097234E-2</v>
      </c>
    </row>
    <row r="262" spans="1:9">
      <c r="C262" s="27"/>
      <c r="D262" s="34" t="s">
        <v>190</v>
      </c>
      <c r="H262" s="26">
        <f>B481</f>
        <v>9.9021399008583497E-5</v>
      </c>
    </row>
    <row r="263" spans="1:9">
      <c r="C263" s="27" t="s">
        <v>192</v>
      </c>
      <c r="D263" s="27"/>
      <c r="E263" s="20">
        <f>G263*E260</f>
        <v>36.343849493487703</v>
      </c>
      <c r="F263" s="20">
        <f>E263*(365.25/7)</f>
        <v>1896.3701467851977</v>
      </c>
      <c r="G263" s="20">
        <v>0.55571635311143275</v>
      </c>
      <c r="I263" s="20">
        <f>F263*H264</f>
        <v>3.4387697632486858</v>
      </c>
    </row>
    <row r="264" spans="1:9">
      <c r="C264" s="27"/>
      <c r="D264" s="20" t="s">
        <v>193</v>
      </c>
      <c r="H264" s="26">
        <f>B511</f>
        <v>1.81334312242693E-3</v>
      </c>
    </row>
    <row r="265" spans="1:9">
      <c r="C265" s="27" t="s">
        <v>194</v>
      </c>
      <c r="D265" s="27"/>
      <c r="E265" s="20">
        <f>G265*E260</f>
        <v>3.5965267727930539</v>
      </c>
      <c r="F265" s="20">
        <f>E265*(365.25/7)</f>
        <v>187.66162910895184</v>
      </c>
      <c r="G265" s="20">
        <v>5.4992764109985527E-2</v>
      </c>
      <c r="I265" s="20">
        <f>F265*H266</f>
        <v>3.3740304233398764E-2</v>
      </c>
    </row>
    <row r="266" spans="1:9">
      <c r="A266" s="20"/>
      <c r="C266" s="27"/>
      <c r="D266" s="37" t="s">
        <v>154</v>
      </c>
      <c r="H266" s="26">
        <f>B473</f>
        <v>1.7979330347713199E-4</v>
      </c>
    </row>
    <row r="267" spans="1:9">
      <c r="A267" s="20"/>
      <c r="C267" s="27" t="s">
        <v>195</v>
      </c>
      <c r="D267" s="27"/>
      <c r="E267" s="20">
        <f>G267*E260</f>
        <v>8.8020260492040538</v>
      </c>
      <c r="F267" s="20">
        <f>E267*(365.25/7)</f>
        <v>459.2771449245401</v>
      </c>
      <c r="G267" s="20">
        <v>0.13458755426917512</v>
      </c>
      <c r="I267" s="20">
        <f>F267*H268</f>
        <v>4.0840411710342445E-2</v>
      </c>
    </row>
    <row r="268" spans="1:9">
      <c r="A268" s="20"/>
      <c r="C268" s="27"/>
      <c r="D268" s="37" t="s">
        <v>139</v>
      </c>
      <c r="H268" s="26">
        <f>B555</f>
        <v>8.8923239838230102E-5</v>
      </c>
    </row>
    <row r="269" spans="1:9">
      <c r="A269" s="20"/>
      <c r="C269" s="27" t="s">
        <v>196</v>
      </c>
      <c r="D269" s="27"/>
      <c r="E269" s="20">
        <f>G269*E260</f>
        <v>10.694934876989871</v>
      </c>
      <c r="F269" s="20">
        <f>E269*(365.25/7)</f>
        <v>558.04642340293583</v>
      </c>
      <c r="G269" s="20">
        <v>0.16353111432706224</v>
      </c>
      <c r="I269" s="20">
        <f>F269*H270</f>
        <v>0.12147252643130847</v>
      </c>
    </row>
    <row r="270" spans="1:9">
      <c r="A270" s="20"/>
      <c r="C270" s="27"/>
      <c r="D270" s="37" t="s">
        <v>197</v>
      </c>
      <c r="H270" s="26">
        <f>B516</f>
        <v>2.1767459002886499E-4</v>
      </c>
    </row>
    <row r="271" spans="1:9" s="27" customFormat="1">
      <c r="B271" s="27" t="s">
        <v>40</v>
      </c>
      <c r="E271" s="27">
        <f>E38</f>
        <v>27.3</v>
      </c>
      <c r="F271" s="27">
        <f>E271*(365.25/7)</f>
        <v>1424.4750000000001</v>
      </c>
      <c r="G271" s="27">
        <v>1.0047169811320757</v>
      </c>
      <c r="H271" s="28"/>
      <c r="I271" s="27">
        <f>SUM(I272,I274,I276,I278,I280,I282,I287)</f>
        <v>1.2685095901033745</v>
      </c>
    </row>
    <row r="272" spans="1:9">
      <c r="A272" s="20"/>
      <c r="C272" s="27" t="s">
        <v>198</v>
      </c>
      <c r="D272" s="27"/>
      <c r="E272" s="20">
        <f>G272*E271</f>
        <v>0.64386792452830199</v>
      </c>
      <c r="F272" s="20">
        <f>E272*(365.25/7)</f>
        <v>33.596108490566046</v>
      </c>
      <c r="G272" s="20">
        <v>2.358490566037736E-2</v>
      </c>
      <c r="I272" s="20">
        <f>F272*H273</f>
        <v>5.5418742595629268E-2</v>
      </c>
    </row>
    <row r="273" spans="1:9">
      <c r="A273" s="20"/>
      <c r="C273" s="27"/>
      <c r="D273" s="3" t="s">
        <v>199</v>
      </c>
      <c r="H273" s="26">
        <f>B512</f>
        <v>1.6495583889185E-3</v>
      </c>
    </row>
    <row r="274" spans="1:9">
      <c r="A274" s="20"/>
      <c r="C274" s="27" t="s">
        <v>200</v>
      </c>
      <c r="D274" s="27"/>
      <c r="E274" s="20">
        <f>G274*E271</f>
        <v>4.3783018867924524</v>
      </c>
      <c r="F274" s="20">
        <f>E274*(365.25/7)</f>
        <v>228.45353773584904</v>
      </c>
      <c r="G274" s="20">
        <v>0.16037735849056603</v>
      </c>
      <c r="I274" s="20">
        <f>F274*H275</f>
        <v>0.41426465144740299</v>
      </c>
    </row>
    <row r="275" spans="1:9">
      <c r="A275" s="20"/>
      <c r="C275" s="27"/>
      <c r="D275" s="34" t="s">
        <v>193</v>
      </c>
      <c r="H275" s="26">
        <f>B511</f>
        <v>1.81334312242693E-3</v>
      </c>
    </row>
    <row r="276" spans="1:9">
      <c r="A276" s="20"/>
      <c r="C276" s="27" t="s">
        <v>201</v>
      </c>
      <c r="D276" s="27"/>
      <c r="E276" s="20">
        <f>G276*E271</f>
        <v>2.4466981132075469</v>
      </c>
      <c r="F276" s="20">
        <f>E276*(365.25/7)</f>
        <v>127.66521226415094</v>
      </c>
      <c r="G276" s="20">
        <v>8.9622641509433956E-2</v>
      </c>
      <c r="I276" s="20">
        <f>F276*H277</f>
        <v>0.10352120334128333</v>
      </c>
    </row>
    <row r="277" spans="1:9">
      <c r="A277" s="20"/>
      <c r="C277" s="27"/>
      <c r="D277" s="3" t="s">
        <v>202</v>
      </c>
      <c r="H277" s="26">
        <f>B514</f>
        <v>8.1088028214834705E-4</v>
      </c>
    </row>
    <row r="278" spans="1:9">
      <c r="A278" s="20"/>
      <c r="C278" s="27" t="s">
        <v>203</v>
      </c>
      <c r="D278" s="27"/>
      <c r="E278" s="20">
        <f>G278*E271</f>
        <v>14.808962264150946</v>
      </c>
      <c r="F278" s="20">
        <f>E278*(365.25/7)</f>
        <v>772.71049528301899</v>
      </c>
      <c r="G278" s="20">
        <v>0.54245283018867929</v>
      </c>
      <c r="I278" s="20">
        <f>F278*H279</f>
        <v>0.62657570443408339</v>
      </c>
    </row>
    <row r="279" spans="1:9">
      <c r="A279" s="20"/>
      <c r="C279" s="27"/>
      <c r="D279" s="3" t="s">
        <v>202</v>
      </c>
      <c r="H279" s="26">
        <f>B514</f>
        <v>8.1088028214834705E-4</v>
      </c>
    </row>
    <row r="280" spans="1:9">
      <c r="A280" s="20"/>
      <c r="C280" s="27" t="s">
        <v>204</v>
      </c>
      <c r="D280" s="27"/>
      <c r="E280" s="20">
        <f>G280*E271</f>
        <v>0.64386792452830199</v>
      </c>
      <c r="F280" s="20">
        <f>E280*(365.25/7)</f>
        <v>33.596108490566046</v>
      </c>
      <c r="G280" s="20">
        <v>2.358490566037736E-2</v>
      </c>
      <c r="I280" s="20">
        <f>F280*H281</f>
        <v>1.7538154289230744E-2</v>
      </c>
    </row>
    <row r="281" spans="1:9">
      <c r="A281" s="20"/>
      <c r="C281" s="27"/>
      <c r="D281" s="3" t="s">
        <v>205</v>
      </c>
      <c r="H281" s="26">
        <f>B513</f>
        <v>5.2202933843232299E-4</v>
      </c>
    </row>
    <row r="282" spans="1:9">
      <c r="C282" s="27" t="s">
        <v>206</v>
      </c>
      <c r="D282" s="27"/>
      <c r="E282" s="20" t="s">
        <v>105</v>
      </c>
      <c r="F282" s="20" t="e">
        <f>E282*(365.25/7)</f>
        <v>#VALUE!</v>
      </c>
      <c r="G282" s="20">
        <v>-4.7169811320757482E-3</v>
      </c>
      <c r="I282" s="20">
        <v>0</v>
      </c>
    </row>
    <row r="283" spans="1:9">
      <c r="C283" s="27"/>
      <c r="D283" s="1" t="s">
        <v>193</v>
      </c>
    </row>
    <row r="284" spans="1:9">
      <c r="C284" s="27"/>
      <c r="D284" s="1" t="s">
        <v>199</v>
      </c>
    </row>
    <row r="285" spans="1:9">
      <c r="C285" s="27"/>
      <c r="D285" s="1" t="s">
        <v>205</v>
      </c>
    </row>
    <row r="286" spans="1:9">
      <c r="C286" s="27"/>
      <c r="D286" s="1" t="s">
        <v>202</v>
      </c>
    </row>
    <row r="287" spans="1:9">
      <c r="C287" s="27" t="s">
        <v>207</v>
      </c>
      <c r="D287" s="27"/>
      <c r="E287" s="20">
        <f>G287*E271</f>
        <v>4.5070754716981138</v>
      </c>
      <c r="F287" s="20">
        <f>E287*(365.25/7)</f>
        <v>235.17275943396231</v>
      </c>
      <c r="G287" s="20">
        <v>0.16509433962264153</v>
      </c>
      <c r="I287" s="20">
        <f>F287*H288</f>
        <v>5.1191133995744639E-2</v>
      </c>
    </row>
    <row r="288" spans="1:9">
      <c r="C288" s="27"/>
      <c r="D288" s="37" t="s">
        <v>197</v>
      </c>
      <c r="H288" s="26">
        <f>B516</f>
        <v>2.1767459002886499E-4</v>
      </c>
    </row>
    <row r="289" spans="1:9" s="31" customFormat="1">
      <c r="A289" s="31" t="s">
        <v>208</v>
      </c>
      <c r="E289" s="31">
        <f>E35</f>
        <v>152.6</v>
      </c>
      <c r="F289" s="31">
        <f>E289*(365.25/7)</f>
        <v>7962.45</v>
      </c>
      <c r="H289" s="32"/>
      <c r="I289" s="31">
        <f>SUM(I254,I260,I271)</f>
        <v>5.2436314819026819</v>
      </c>
    </row>
    <row r="290" spans="1:9">
      <c r="C290" s="27"/>
      <c r="D290" s="27"/>
      <c r="F290" s="27"/>
    </row>
    <row r="291" spans="1:9" s="27" customFormat="1">
      <c r="A291" s="27" t="s">
        <v>41</v>
      </c>
      <c r="H291" s="28"/>
    </row>
    <row r="292" spans="1:9" s="27" customFormat="1">
      <c r="B292" s="27" t="s">
        <v>42</v>
      </c>
      <c r="E292" s="27">
        <f>E40</f>
        <v>2</v>
      </c>
      <c r="F292" s="27">
        <f>E292*(365.25/7)</f>
        <v>104.35714285714286</v>
      </c>
      <c r="G292" s="27">
        <v>1</v>
      </c>
      <c r="H292" s="28"/>
      <c r="I292" s="27">
        <f>F292*H294</f>
        <v>2.2577251007944752E-2</v>
      </c>
    </row>
    <row r="293" spans="1:9">
      <c r="C293" s="27" t="s">
        <v>42</v>
      </c>
      <c r="D293" s="27"/>
      <c r="E293" s="20">
        <f>G293*E292</f>
        <v>2</v>
      </c>
      <c r="F293" s="20">
        <f>E293*(365.25/7)</f>
        <v>104.35714285714286</v>
      </c>
      <c r="G293" s="20">
        <v>1</v>
      </c>
    </row>
    <row r="294" spans="1:9">
      <c r="C294" s="27"/>
      <c r="D294" s="3" t="s">
        <v>209</v>
      </c>
      <c r="H294" s="26">
        <f>B515</f>
        <v>2.1634600555183199E-4</v>
      </c>
    </row>
    <row r="295" spans="1:9" s="27" customFormat="1">
      <c r="B295" s="27" t="s">
        <v>43</v>
      </c>
      <c r="D295" s="27" t="s">
        <v>136</v>
      </c>
      <c r="E295" s="27">
        <f>E301-SUM(E298,E292)</f>
        <v>1</v>
      </c>
      <c r="F295" s="27">
        <f>E295*(365.25/7)</f>
        <v>52.178571428571431</v>
      </c>
      <c r="G295" s="27">
        <v>1</v>
      </c>
      <c r="H295" s="28"/>
      <c r="I295" s="27">
        <f>F295*H297</f>
        <v>6.9034250233572687E-3</v>
      </c>
    </row>
    <row r="296" spans="1:9">
      <c r="C296" s="27" t="s">
        <v>43</v>
      </c>
      <c r="D296" s="27"/>
      <c r="E296" s="20">
        <f>G296*E295</f>
        <v>1</v>
      </c>
      <c r="F296" s="20">
        <f>E296*(365.25/7)</f>
        <v>52.178571428571431</v>
      </c>
      <c r="G296" s="20">
        <v>1</v>
      </c>
    </row>
    <row r="297" spans="1:9">
      <c r="C297" s="27"/>
      <c r="D297" s="37" t="s">
        <v>165</v>
      </c>
      <c r="H297" s="26">
        <f>B482</f>
        <v>1.32303833438743E-4</v>
      </c>
    </row>
    <row r="298" spans="1:9" s="27" customFormat="1">
      <c r="B298" s="27" t="s">
        <v>44</v>
      </c>
      <c r="E298" s="27">
        <f>E42</f>
        <v>28.1</v>
      </c>
      <c r="F298" s="27">
        <f>E298*(365.25/7)</f>
        <v>1466.2178571428574</v>
      </c>
      <c r="G298" s="27">
        <v>1</v>
      </c>
      <c r="H298" s="28"/>
      <c r="I298" s="27">
        <f>F298*H300</f>
        <v>5.2694203181574278E-2</v>
      </c>
    </row>
    <row r="299" spans="1:9">
      <c r="C299" s="27" t="s">
        <v>44</v>
      </c>
      <c r="D299" s="27"/>
      <c r="E299" s="20">
        <f>G299*E298</f>
        <v>28.1</v>
      </c>
      <c r="F299" s="20">
        <f>E299*(365.25/7)</f>
        <v>1466.2178571428574</v>
      </c>
      <c r="G299" s="20">
        <v>1</v>
      </c>
    </row>
    <row r="300" spans="1:9">
      <c r="C300" s="27"/>
      <c r="D300" s="37" t="s">
        <v>210</v>
      </c>
      <c r="H300" s="26">
        <f>B521</f>
        <v>3.59388633311674E-5</v>
      </c>
    </row>
    <row r="301" spans="1:9" s="31" customFormat="1">
      <c r="A301" s="31" t="s">
        <v>211</v>
      </c>
      <c r="E301" s="31">
        <f>E39</f>
        <v>31.1</v>
      </c>
      <c r="F301" s="31">
        <f>E301*(365.25/7)</f>
        <v>1622.7535714285716</v>
      </c>
      <c r="H301" s="32"/>
      <c r="I301" s="31">
        <f>SUM(I292,I295,I298)</f>
        <v>8.2174879212876306E-2</v>
      </c>
    </row>
    <row r="302" spans="1:9">
      <c r="C302" s="27"/>
      <c r="D302" s="27"/>
      <c r="F302" s="27"/>
    </row>
    <row r="303" spans="1:9" s="27" customFormat="1">
      <c r="A303" s="27" t="s">
        <v>45</v>
      </c>
      <c r="H303" s="28"/>
    </row>
    <row r="304" spans="1:9" s="27" customFormat="1">
      <c r="B304" s="27" t="s">
        <v>46</v>
      </c>
      <c r="E304" s="27">
        <f>E44</f>
        <v>15.6</v>
      </c>
      <c r="F304" s="27">
        <f>E304*(365.25/7)</f>
        <v>813.98571428571427</v>
      </c>
      <c r="G304" s="27">
        <v>1.0000000000000002</v>
      </c>
      <c r="H304" s="28"/>
      <c r="I304" s="27">
        <f>SUM(I305,I306,I307,I309)</f>
        <v>0.10694741944603428</v>
      </c>
    </row>
    <row r="305" spans="1:9">
      <c r="C305" s="27" t="s">
        <v>212</v>
      </c>
      <c r="D305" s="27"/>
      <c r="E305" s="20">
        <f>G305*E304</f>
        <v>7.9098591549295767</v>
      </c>
      <c r="F305" s="20">
        <f>E305*(365.25/7)</f>
        <v>412.7251509054326</v>
      </c>
      <c r="G305" s="20">
        <v>0.50704225352112675</v>
      </c>
      <c r="I305" s="20">
        <f>F305*H308</f>
        <v>5.4605119621372426E-2</v>
      </c>
    </row>
    <row r="306" spans="1:9">
      <c r="C306" s="27" t="s">
        <v>213</v>
      </c>
      <c r="D306" s="27"/>
      <c r="E306" s="20">
        <f>G306*E304</f>
        <v>4.0647887323943666</v>
      </c>
      <c r="F306" s="20">
        <f>E306*(365.25/7)</f>
        <v>212.09486921529177</v>
      </c>
      <c r="G306" s="20">
        <v>0.26056338028169018</v>
      </c>
      <c r="I306" s="20">
        <f>F306*H308</f>
        <v>2.806096424987194E-2</v>
      </c>
    </row>
    <row r="307" spans="1:9">
      <c r="C307" s="27" t="s">
        <v>214</v>
      </c>
      <c r="D307" s="27"/>
      <c r="E307" s="20">
        <f>G307*E304</f>
        <v>3.2957746478873244</v>
      </c>
      <c r="F307" s="20">
        <f>E307*(365.25/7)</f>
        <v>171.96881287726362</v>
      </c>
      <c r="G307" s="20">
        <v>0.21126760563380284</v>
      </c>
      <c r="I307" s="20">
        <f>F307*H308</f>
        <v>2.2752133175571846E-2</v>
      </c>
    </row>
    <row r="308" spans="1:9">
      <c r="C308" s="27"/>
      <c r="D308" s="37" t="s">
        <v>165</v>
      </c>
      <c r="H308" s="26">
        <f>B482</f>
        <v>1.32303833438743E-4</v>
      </c>
    </row>
    <row r="309" spans="1:9">
      <c r="C309" s="27" t="s">
        <v>215</v>
      </c>
      <c r="D309" s="27"/>
      <c r="E309" s="20">
        <f>G309*E304</f>
        <v>0.3295774647887324</v>
      </c>
      <c r="F309" s="20">
        <f>E309*(365.25/7)</f>
        <v>17.196881287726359</v>
      </c>
      <c r="G309" s="20">
        <v>2.1126760563380281E-2</v>
      </c>
      <c r="I309" s="20">
        <f>F309*H310</f>
        <v>1.5292023992180624E-3</v>
      </c>
    </row>
    <row r="310" spans="1:9">
      <c r="C310" s="27"/>
      <c r="D310" s="37" t="s">
        <v>139</v>
      </c>
      <c r="H310" s="26">
        <f>B555</f>
        <v>8.8923239838230102E-5</v>
      </c>
    </row>
    <row r="311" spans="1:9" s="27" customFormat="1">
      <c r="B311" s="27" t="s">
        <v>47</v>
      </c>
      <c r="E311" s="27">
        <f>(E346-SUM(E343,E337,E331,E322,E314,E304))/2</f>
        <v>13.649999999999999</v>
      </c>
      <c r="F311" s="27">
        <f>E311*(365.25/7)</f>
        <v>712.23749999999995</v>
      </c>
      <c r="G311" s="27">
        <v>1</v>
      </c>
      <c r="H311" s="28"/>
      <c r="I311" s="27">
        <f>E311*H313</f>
        <v>1.9961824881986443E-3</v>
      </c>
    </row>
    <row r="312" spans="1:9">
      <c r="C312" s="27" t="s">
        <v>47</v>
      </c>
      <c r="D312" s="27"/>
      <c r="E312" s="20" t="s">
        <v>105</v>
      </c>
      <c r="F312" s="20" t="e">
        <f>E312*(365.25/7)</f>
        <v>#VALUE!</v>
      </c>
      <c r="G312" s="20">
        <v>1</v>
      </c>
    </row>
    <row r="313" spans="1:9">
      <c r="C313" s="37"/>
      <c r="D313" s="37" t="s">
        <v>169</v>
      </c>
      <c r="H313" s="26">
        <f>B485</f>
        <v>1.4624047532590801E-4</v>
      </c>
    </row>
    <row r="314" spans="1:9" s="27" customFormat="1">
      <c r="B314" s="27" t="s">
        <v>48</v>
      </c>
      <c r="E314" s="27">
        <f>E46</f>
        <v>20.8</v>
      </c>
      <c r="F314" s="27">
        <f>E314*(365.25/7)</f>
        <v>1085.3142857142857</v>
      </c>
      <c r="G314" s="27">
        <v>1.0050251256281406</v>
      </c>
      <c r="H314" s="28"/>
      <c r="I314" s="27">
        <f>SUM(I315,I316,I318,I320)</f>
        <v>0.24119565907138499</v>
      </c>
    </row>
    <row r="315" spans="1:9">
      <c r="A315" s="20"/>
      <c r="C315" s="27" t="s">
        <v>216</v>
      </c>
      <c r="D315" s="27"/>
      <c r="E315" s="20">
        <f>G315*E314</f>
        <v>4.3899497487437191</v>
      </c>
      <c r="F315" s="20">
        <f>E315*(365.25/7)</f>
        <v>229.06130653266337</v>
      </c>
      <c r="G315" s="20">
        <v>0.21105527638190957</v>
      </c>
      <c r="I315" s="20">
        <f>F315*H317</f>
        <v>3.3498034346110206E-2</v>
      </c>
    </row>
    <row r="316" spans="1:9">
      <c r="A316" s="20"/>
      <c r="C316" s="27" t="s">
        <v>217</v>
      </c>
      <c r="D316" s="27"/>
      <c r="E316" s="20">
        <f>G316*E314</f>
        <v>4.7035175879396984</v>
      </c>
      <c r="F316" s="20">
        <f>E316*(365.25/7)</f>
        <v>245.42282842785357</v>
      </c>
      <c r="G316" s="20">
        <v>0.22613065326633167</v>
      </c>
      <c r="I316" s="20">
        <f>F316*H317</f>
        <v>3.5890751085118078E-2</v>
      </c>
    </row>
    <row r="317" spans="1:9">
      <c r="A317" s="20"/>
      <c r="D317" s="37" t="s">
        <v>169</v>
      </c>
      <c r="H317" s="26">
        <f>B485</f>
        <v>1.4624047532590801E-4</v>
      </c>
    </row>
    <row r="318" spans="1:9">
      <c r="A318" s="20"/>
      <c r="C318" s="27" t="s">
        <v>218</v>
      </c>
      <c r="D318" s="27"/>
      <c r="E318" s="20">
        <f>G318*E314</f>
        <v>5.8532663316582916</v>
      </c>
      <c r="F318" s="20">
        <f>E318*(365.25/7)</f>
        <v>305.41507537688443</v>
      </c>
      <c r="G318" s="20">
        <v>0.28140703517587939</v>
      </c>
      <c r="I318" s="20">
        <f>F318*H319</f>
        <v>0.12634525559900714</v>
      </c>
    </row>
    <row r="319" spans="1:9">
      <c r="A319" s="20"/>
      <c r="D319" s="3" t="s">
        <v>219</v>
      </c>
      <c r="H319" s="26">
        <f>B475</f>
        <v>4.1368375625563399E-4</v>
      </c>
    </row>
    <row r="320" spans="1:9">
      <c r="A320" s="20"/>
      <c r="C320" s="27" t="s">
        <v>220</v>
      </c>
      <c r="D320" s="27"/>
      <c r="E320" s="20">
        <f>G320*E314</f>
        <v>5.9577889447236183</v>
      </c>
      <c r="F320" s="20">
        <f>E320*(365.25/7)</f>
        <v>310.86891600861452</v>
      </c>
      <c r="G320" s="20">
        <v>0.28643216080402012</v>
      </c>
      <c r="I320" s="20">
        <f>F320*H321</f>
        <v>4.5461618041149558E-2</v>
      </c>
    </row>
    <row r="321" spans="1:9">
      <c r="A321" s="20"/>
      <c r="C321" s="37"/>
      <c r="D321" s="37" t="s">
        <v>169</v>
      </c>
      <c r="H321" s="26">
        <f>B485</f>
        <v>1.4624047532590801E-4</v>
      </c>
    </row>
    <row r="322" spans="1:9" s="27" customFormat="1">
      <c r="B322" s="27" t="s">
        <v>49</v>
      </c>
      <c r="E322" s="27">
        <f>E47</f>
        <v>34.1</v>
      </c>
      <c r="F322" s="27">
        <f>E322*(365.25/7)</f>
        <v>1779.2892857142858</v>
      </c>
      <c r="G322" s="27">
        <v>1.0000000000000002</v>
      </c>
      <c r="H322" s="28"/>
      <c r="I322" s="27">
        <f>SUM(I323,I325,I327,I329)</f>
        <v>0.13027656142755675</v>
      </c>
    </row>
    <row r="323" spans="1:9">
      <c r="A323" s="20"/>
      <c r="C323" s="27" t="s">
        <v>221</v>
      </c>
      <c r="D323" s="27"/>
      <c r="E323" s="20">
        <f>G323*E322</f>
        <v>9.4319148936170212</v>
      </c>
      <c r="F323" s="20">
        <f>E323*(365.25/7)</f>
        <v>492.14384498480246</v>
      </c>
      <c r="G323" s="20">
        <v>0.27659574468085107</v>
      </c>
      <c r="I323" s="20">
        <f>F323*H324</f>
        <v>5.4189428901577734E-2</v>
      </c>
    </row>
    <row r="324" spans="1:9">
      <c r="A324" s="20"/>
      <c r="D324" s="3" t="s">
        <v>222</v>
      </c>
      <c r="H324" s="26">
        <f>B553</f>
        <v>1.10108923343847E-4</v>
      </c>
    </row>
    <row r="325" spans="1:9">
      <c r="A325" s="20"/>
      <c r="C325" s="27" t="s">
        <v>223</v>
      </c>
      <c r="D325" s="27"/>
      <c r="E325" s="20">
        <f>G325*E322</f>
        <v>17.620060790273559</v>
      </c>
      <c r="F325" s="20">
        <f>E325*(365.25/7)</f>
        <v>919.38960052105972</v>
      </c>
      <c r="G325" s="20">
        <v>0.51671732522796354</v>
      </c>
      <c r="I325" s="20">
        <f>F325*H326</f>
        <v>5.9224248246372915E-2</v>
      </c>
    </row>
    <row r="326" spans="1:9">
      <c r="A326" s="20"/>
      <c r="D326" s="3" t="s">
        <v>224</v>
      </c>
      <c r="H326" s="26">
        <f>B552</f>
        <v>6.4416922067432405E-5</v>
      </c>
    </row>
    <row r="327" spans="1:9">
      <c r="A327" s="20"/>
      <c r="C327" s="27" t="s">
        <v>225</v>
      </c>
      <c r="D327" s="27"/>
      <c r="E327" s="20">
        <f>G327*E322</f>
        <v>2.3838905775075987</v>
      </c>
      <c r="F327" s="20">
        <f>E327*(365.25/7)</f>
        <v>124.38800477637864</v>
      </c>
      <c r="G327" s="20">
        <v>6.9908814589665649E-2</v>
      </c>
      <c r="I327" s="20">
        <f>F327*H328</f>
        <v>6.5323647815939655E-3</v>
      </c>
    </row>
    <row r="328" spans="1:9">
      <c r="A328" s="20"/>
      <c r="D328" s="3" t="s">
        <v>226</v>
      </c>
      <c r="H328" s="26">
        <f>B536</f>
        <v>5.2516034752206799E-5</v>
      </c>
    </row>
    <row r="329" spans="1:9">
      <c r="A329" s="20"/>
      <c r="C329" s="27" t="s">
        <v>227</v>
      </c>
      <c r="D329" s="27"/>
      <c r="E329" s="20">
        <f>G329*E322</f>
        <v>4.6641337386018247</v>
      </c>
      <c r="F329" s="20">
        <f>E329*(365.25/7)</f>
        <v>243.36783543204521</v>
      </c>
      <c r="G329" s="20">
        <v>0.13677811550151978</v>
      </c>
      <c r="I329" s="20">
        <f>F329*H330</f>
        <v>1.0330519498012154E-2</v>
      </c>
    </row>
    <row r="330" spans="1:9">
      <c r="A330" s="20"/>
      <c r="D330" s="3" t="s">
        <v>228</v>
      </c>
      <c r="H330" s="26">
        <f>B554</f>
        <v>4.2448171015173903E-5</v>
      </c>
    </row>
    <row r="331" spans="1:9" s="27" customFormat="1">
      <c r="B331" s="27" t="s">
        <v>229</v>
      </c>
      <c r="E331" s="27">
        <f>E48</f>
        <v>11.7</v>
      </c>
      <c r="F331" s="27">
        <f>E331*(365.25/7)</f>
        <v>610.48928571428576</v>
      </c>
      <c r="G331" s="27">
        <v>1.0098039215686276</v>
      </c>
      <c r="H331" s="28"/>
      <c r="I331" s="27">
        <f>SUM(I332:I334,I335)</f>
        <v>0.24277536886847026</v>
      </c>
    </row>
    <row r="332" spans="1:9">
      <c r="A332" s="20"/>
      <c r="C332" s="27" t="s">
        <v>230</v>
      </c>
      <c r="D332" s="27"/>
      <c r="E332" s="20">
        <f>G332*E331</f>
        <v>3.7852941176470587</v>
      </c>
      <c r="F332" s="20">
        <f>E332*(365.25/7)</f>
        <v>197.51123949579832</v>
      </c>
      <c r="G332" s="20">
        <v>0.3235294117647059</v>
      </c>
      <c r="I332" s="20">
        <f>F332*$H$336</f>
        <v>7.778239973455843E-2</v>
      </c>
    </row>
    <row r="333" spans="1:9">
      <c r="A333" s="20"/>
      <c r="C333" s="27" t="s">
        <v>231</v>
      </c>
      <c r="D333" s="27"/>
      <c r="E333" s="20">
        <f>G333*E331</f>
        <v>3.7852941176470587</v>
      </c>
      <c r="F333" s="20">
        <f>E333*(365.25/7)</f>
        <v>197.51123949579832</v>
      </c>
      <c r="G333" s="20">
        <v>0.3235294117647059</v>
      </c>
      <c r="I333" s="20">
        <f>F333*$H$336</f>
        <v>7.778239973455843E-2</v>
      </c>
    </row>
    <row r="334" spans="1:9">
      <c r="A334" s="20"/>
      <c r="C334" s="27" t="s">
        <v>232</v>
      </c>
      <c r="D334" s="27"/>
      <c r="E334" s="20">
        <f>G334*E331</f>
        <v>1.2617647058823531</v>
      </c>
      <c r="F334" s="20">
        <f>E334*(365.25/7)</f>
        <v>65.837079831932783</v>
      </c>
      <c r="G334" s="20">
        <v>0.10784313725490198</v>
      </c>
      <c r="I334" s="20">
        <f>F334*$H$336</f>
        <v>2.5927466578186148E-2</v>
      </c>
    </row>
    <row r="335" spans="1:9">
      <c r="A335" s="20"/>
      <c r="C335" s="27" t="s">
        <v>233</v>
      </c>
      <c r="D335" s="27"/>
      <c r="E335" s="20">
        <f>G335*E331</f>
        <v>2.9823529411764707</v>
      </c>
      <c r="F335" s="20">
        <f>E335*(365.25/7)</f>
        <v>155.61491596638658</v>
      </c>
      <c r="G335" s="20">
        <v>0.25490196078431376</v>
      </c>
      <c r="I335" s="20">
        <f>F335*$H$336</f>
        <v>6.1283102821167258E-2</v>
      </c>
    </row>
    <row r="336" spans="1:9">
      <c r="A336" s="20"/>
      <c r="C336" s="27"/>
      <c r="D336" s="37" t="s">
        <v>234</v>
      </c>
      <c r="H336" s="26">
        <f>B471</f>
        <v>3.9381252395114002E-4</v>
      </c>
    </row>
    <row r="337" spans="1:9" s="27" customFormat="1">
      <c r="B337" s="27" t="s">
        <v>51</v>
      </c>
      <c r="E337" s="27">
        <f>E49</f>
        <v>9.8000000000000007</v>
      </c>
      <c r="F337" s="27">
        <f>E337*(365.25/7)</f>
        <v>511.35000000000008</v>
      </c>
      <c r="G337" s="27">
        <v>1</v>
      </c>
      <c r="H337" s="28"/>
      <c r="I337" s="27">
        <f>F337*H339</f>
        <v>5.0226376931799648E-2</v>
      </c>
    </row>
    <row r="338" spans="1:9">
      <c r="A338" s="20"/>
      <c r="C338" s="27" t="s">
        <v>51</v>
      </c>
      <c r="D338" s="27"/>
      <c r="E338" s="20">
        <f>G338*E337</f>
        <v>9.8000000000000007</v>
      </c>
      <c r="F338" s="20">
        <f>E338*(365.25/7)</f>
        <v>511.35000000000008</v>
      </c>
      <c r="G338" s="20">
        <v>1</v>
      </c>
    </row>
    <row r="339" spans="1:9">
      <c r="A339" s="20"/>
      <c r="C339" s="27"/>
      <c r="D339" s="37" t="s">
        <v>235</v>
      </c>
      <c r="H339" s="26">
        <f>B509</f>
        <v>9.8223089726800898E-5</v>
      </c>
    </row>
    <row r="340" spans="1:9" s="27" customFormat="1">
      <c r="B340" s="27" t="s">
        <v>52</v>
      </c>
      <c r="E340" s="27">
        <f>(E346-SUM(E343,E337,E331,E322,E314,E304))/2</f>
        <v>13.649999999999999</v>
      </c>
      <c r="F340" s="27">
        <f>E340*(365.25/7)</f>
        <v>712.23749999999995</v>
      </c>
      <c r="G340" s="27">
        <v>1</v>
      </c>
      <c r="H340" s="28"/>
      <c r="I340" s="27">
        <f>F340*H342</f>
        <v>6.9958167869292348E-2</v>
      </c>
    </row>
    <row r="341" spans="1:9">
      <c r="A341" s="20"/>
      <c r="C341" s="27" t="s">
        <v>52</v>
      </c>
      <c r="D341" s="27"/>
      <c r="E341" s="20">
        <f>G341*E340</f>
        <v>13.649999999999999</v>
      </c>
      <c r="F341" s="20">
        <f>E341*(365.25/7)</f>
        <v>712.23749999999995</v>
      </c>
      <c r="G341" s="20">
        <v>1</v>
      </c>
    </row>
    <row r="342" spans="1:9">
      <c r="A342" s="20"/>
      <c r="C342" s="27"/>
      <c r="D342" s="37" t="s">
        <v>235</v>
      </c>
      <c r="H342" s="26">
        <f>B509</f>
        <v>9.8223089726800898E-5</v>
      </c>
    </row>
    <row r="343" spans="1:9" s="27" customFormat="1">
      <c r="B343" s="27" t="s">
        <v>53</v>
      </c>
      <c r="E343" s="27">
        <f>E51</f>
        <v>4</v>
      </c>
      <c r="F343" s="27">
        <f>E343*(365.25/7)</f>
        <v>208.71428571428572</v>
      </c>
      <c r="G343" s="27">
        <v>1</v>
      </c>
      <c r="H343" s="28"/>
      <c r="I343" s="27">
        <f>F343*H345</f>
        <v>2.0500562012979444E-2</v>
      </c>
    </row>
    <row r="344" spans="1:9">
      <c r="A344" s="20"/>
      <c r="C344" s="27" t="s">
        <v>53</v>
      </c>
      <c r="D344" s="27"/>
      <c r="E344" s="20">
        <f>G344*E343</f>
        <v>4</v>
      </c>
      <c r="F344" s="20">
        <f>E344*(365.25/7)</f>
        <v>208.71428571428572</v>
      </c>
      <c r="G344" s="20">
        <v>1</v>
      </c>
    </row>
    <row r="345" spans="1:9">
      <c r="A345" s="20"/>
      <c r="C345" s="27"/>
      <c r="D345" s="37" t="s">
        <v>235</v>
      </c>
      <c r="H345" s="26">
        <f>B509</f>
        <v>9.8223089726800898E-5</v>
      </c>
    </row>
    <row r="346" spans="1:9" s="31" customFormat="1">
      <c r="A346" s="31" t="s">
        <v>236</v>
      </c>
      <c r="E346" s="31">
        <f>E43</f>
        <v>123.3</v>
      </c>
      <c r="F346" s="31">
        <f>E346*(365.25/7)</f>
        <v>6433.6178571428572</v>
      </c>
      <c r="H346" s="32"/>
      <c r="I346" s="31">
        <f>SUM(I304,I311,I314,I322,I331,I337,I340,I343)</f>
        <v>0.86387629811571642</v>
      </c>
    </row>
    <row r="347" spans="1:9">
      <c r="C347" s="27"/>
      <c r="D347" s="27"/>
      <c r="F347" s="27"/>
    </row>
    <row r="348" spans="1:9" s="27" customFormat="1">
      <c r="A348" s="27" t="s">
        <v>54</v>
      </c>
      <c r="H348" s="28"/>
    </row>
    <row r="349" spans="1:9" s="27" customFormat="1">
      <c r="B349" s="27" t="s">
        <v>237</v>
      </c>
      <c r="E349" s="27">
        <v>0</v>
      </c>
      <c r="F349" s="27">
        <f>E349*(365.25/7)</f>
        <v>0</v>
      </c>
      <c r="G349" s="27">
        <v>1</v>
      </c>
      <c r="H349" s="28"/>
      <c r="I349" s="27">
        <f>F349*H351</f>
        <v>0</v>
      </c>
    </row>
    <row r="350" spans="1:9">
      <c r="C350" s="27" t="s">
        <v>237</v>
      </c>
      <c r="D350" s="27"/>
      <c r="E350" s="20">
        <f>G350*E349</f>
        <v>0</v>
      </c>
      <c r="F350" s="20">
        <f>E350*(365.25/7)</f>
        <v>0</v>
      </c>
      <c r="G350" s="20">
        <v>1</v>
      </c>
    </row>
    <row r="351" spans="1:9">
      <c r="C351" s="27"/>
      <c r="D351" s="37" t="s">
        <v>238</v>
      </c>
      <c r="H351" s="26">
        <f>B545</f>
        <v>3.824755326939E-5</v>
      </c>
    </row>
    <row r="352" spans="1:9" s="27" customFormat="1">
      <c r="B352" s="27" t="s">
        <v>239</v>
      </c>
      <c r="E352" s="27">
        <v>0</v>
      </c>
      <c r="F352" s="27">
        <f>E352*(365.25/7)</f>
        <v>0</v>
      </c>
      <c r="G352" s="27">
        <v>1</v>
      </c>
      <c r="H352" s="28"/>
      <c r="I352" s="27">
        <f>F352*H354</f>
        <v>0</v>
      </c>
    </row>
    <row r="353" spans="1:9">
      <c r="C353" s="27" t="s">
        <v>239</v>
      </c>
      <c r="D353" s="27"/>
      <c r="E353" s="20">
        <f>G353*E352</f>
        <v>0</v>
      </c>
      <c r="F353" s="20">
        <f>E353*(365.25/7)</f>
        <v>0</v>
      </c>
      <c r="G353" s="20">
        <v>1</v>
      </c>
    </row>
    <row r="354" spans="1:9">
      <c r="C354" s="27"/>
      <c r="D354" s="37" t="s">
        <v>240</v>
      </c>
      <c r="H354" s="26">
        <f>B546</f>
        <v>5.6504860152661899E-5</v>
      </c>
    </row>
    <row r="355" spans="1:9" s="27" customFormat="1">
      <c r="B355" s="27" t="s">
        <v>241</v>
      </c>
      <c r="E355" s="27">
        <v>0</v>
      </c>
      <c r="F355" s="27">
        <f>E355*(365.25/7)</f>
        <v>0</v>
      </c>
      <c r="G355" s="27">
        <v>1</v>
      </c>
      <c r="H355" s="28"/>
      <c r="I355" s="27">
        <f>F355*H357</f>
        <v>0</v>
      </c>
    </row>
    <row r="356" spans="1:9">
      <c r="C356" s="27" t="s">
        <v>241</v>
      </c>
      <c r="D356" s="27"/>
      <c r="E356" s="20">
        <f>G356*E355</f>
        <v>0</v>
      </c>
      <c r="F356" s="20">
        <f>E356*(365.25/7)</f>
        <v>0</v>
      </c>
      <c r="G356" s="20">
        <v>1</v>
      </c>
    </row>
    <row r="357" spans="1:9">
      <c r="C357" s="27"/>
      <c r="D357" s="37" t="s">
        <v>242</v>
      </c>
      <c r="H357" s="26">
        <f>B547</f>
        <v>9.3256242008266403E-5</v>
      </c>
    </row>
    <row r="358" spans="1:9" s="27" customFormat="1">
      <c r="B358" s="27" t="s">
        <v>243</v>
      </c>
      <c r="E358" s="27">
        <v>0</v>
      </c>
      <c r="F358" s="27">
        <f>E358*(365.25/7)</f>
        <v>0</v>
      </c>
      <c r="G358" s="27">
        <v>1</v>
      </c>
      <c r="H358" s="28"/>
      <c r="I358" s="27">
        <f>F358*H360</f>
        <v>0</v>
      </c>
    </row>
    <row r="359" spans="1:9">
      <c r="C359" s="27" t="s">
        <v>243</v>
      </c>
      <c r="D359" s="27"/>
      <c r="E359" s="20">
        <f>G359*E358</f>
        <v>0</v>
      </c>
      <c r="F359" s="20">
        <f>E359*(365.25/7)</f>
        <v>0</v>
      </c>
      <c r="G359" s="20">
        <v>1</v>
      </c>
    </row>
    <row r="360" spans="1:9">
      <c r="C360" s="27"/>
      <c r="D360" s="37" t="s">
        <v>244</v>
      </c>
      <c r="H360" s="26">
        <f>B548</f>
        <v>8.2876669036578793E-5</v>
      </c>
    </row>
    <row r="361" spans="1:9" s="31" customFormat="1">
      <c r="A361" s="31" t="s">
        <v>245</v>
      </c>
      <c r="E361" s="31">
        <v>0</v>
      </c>
      <c r="F361" s="31">
        <f>E361*(365.25/7)</f>
        <v>0</v>
      </c>
      <c r="H361" s="39"/>
      <c r="I361" s="40">
        <f>SUM(I349,I352,I355,I358)</f>
        <v>0</v>
      </c>
    </row>
    <row r="362" spans="1:9">
      <c r="C362" s="27"/>
      <c r="D362" s="27"/>
      <c r="F362" s="27"/>
    </row>
    <row r="363" spans="1:9" s="27" customFormat="1">
      <c r="A363" s="27" t="s">
        <v>55</v>
      </c>
      <c r="H363" s="28"/>
    </row>
    <row r="364" spans="1:9" s="27" customFormat="1">
      <c r="B364" s="27" t="s">
        <v>56</v>
      </c>
      <c r="E364" s="27">
        <f>E54</f>
        <v>21</v>
      </c>
      <c r="F364" s="27">
        <f>E364*(365.25/7)</f>
        <v>1095.75</v>
      </c>
      <c r="G364" s="27">
        <v>0.98571428571428577</v>
      </c>
      <c r="H364" s="28"/>
      <c r="I364" s="27">
        <f>SUM(I365,I367,I369)</f>
        <v>6.0809355256451883E-2</v>
      </c>
    </row>
    <row r="365" spans="1:9">
      <c r="C365" s="27" t="s">
        <v>246</v>
      </c>
      <c r="D365" s="27"/>
      <c r="E365" s="20">
        <f>G365*E364</f>
        <v>7.6</v>
      </c>
      <c r="F365" s="20">
        <f>E365*(365.25/7)</f>
        <v>396.55714285714288</v>
      </c>
      <c r="G365" s="20">
        <v>0.3619047619047619</v>
      </c>
      <c r="I365" s="20">
        <f>F365*H366</f>
        <v>2.1565762845206747E-2</v>
      </c>
    </row>
    <row r="366" spans="1:9">
      <c r="C366" s="27"/>
      <c r="D366" s="37" t="s">
        <v>247</v>
      </c>
      <c r="H366" s="26">
        <f>B556</f>
        <v>5.4382484929733503E-5</v>
      </c>
    </row>
    <row r="367" spans="1:9">
      <c r="C367" s="27" t="s">
        <v>248</v>
      </c>
      <c r="D367" s="27">
        <f>F364-SUM(F365,F369)</f>
        <v>15.653571428571468</v>
      </c>
      <c r="E367" s="20" t="s">
        <v>105</v>
      </c>
      <c r="F367" s="27" t="e">
        <f>E367*(365.25/7)</f>
        <v>#VALUE!</v>
      </c>
      <c r="G367" s="20">
        <v>1.4285714285714235E-2</v>
      </c>
      <c r="I367" s="20">
        <f>D367*H368</f>
        <v>2.0710275070071858E-3</v>
      </c>
    </row>
    <row r="368" spans="1:9">
      <c r="C368" s="27"/>
      <c r="D368" s="37" t="s">
        <v>165</v>
      </c>
      <c r="F368" s="27"/>
      <c r="H368" s="26">
        <f>B482</f>
        <v>1.32303833438743E-4</v>
      </c>
    </row>
    <row r="369" spans="1:9">
      <c r="C369" s="27" t="s">
        <v>249</v>
      </c>
      <c r="D369" s="27"/>
      <c r="E369" s="20">
        <f>G369*E364</f>
        <v>13.1</v>
      </c>
      <c r="F369" s="20">
        <f>E369*(365.25/7)</f>
        <v>683.53928571428571</v>
      </c>
      <c r="G369" s="20">
        <v>0.62380952380952381</v>
      </c>
      <c r="I369" s="20">
        <f>F369*H370</f>
        <v>3.7172564904237947E-2</v>
      </c>
    </row>
    <row r="370" spans="1:9">
      <c r="C370" s="27"/>
      <c r="D370" s="34" t="s">
        <v>247</v>
      </c>
      <c r="H370" s="26">
        <f>B556</f>
        <v>5.4382484929733503E-5</v>
      </c>
    </row>
    <row r="371" spans="1:9" s="27" customFormat="1">
      <c r="B371" s="27" t="s">
        <v>57</v>
      </c>
      <c r="E371" s="27" t="s">
        <v>105</v>
      </c>
      <c r="F371" s="27" t="e">
        <f>E371*(365.25/7)</f>
        <v>#VALUE!</v>
      </c>
      <c r="G371" s="27">
        <v>1</v>
      </c>
      <c r="H371" s="28"/>
      <c r="I371" s="27">
        <f>0</f>
        <v>0</v>
      </c>
    </row>
    <row r="372" spans="1:9">
      <c r="C372" s="27" t="s">
        <v>57</v>
      </c>
      <c r="D372" s="27"/>
      <c r="E372" s="20" t="s">
        <v>105</v>
      </c>
      <c r="F372" s="27" t="e">
        <f>E372*(365.25/7)</f>
        <v>#VALUE!</v>
      </c>
      <c r="G372" s="20">
        <v>1</v>
      </c>
    </row>
    <row r="373" spans="1:9" s="27" customFormat="1">
      <c r="B373" s="27" t="s">
        <v>250</v>
      </c>
      <c r="E373" s="27">
        <f>E56</f>
        <v>14.3</v>
      </c>
      <c r="F373" s="27">
        <f>E373*(365.25/7)</f>
        <v>746.15357142857147</v>
      </c>
      <c r="G373" s="27">
        <v>0.99310344827586206</v>
      </c>
      <c r="H373" s="28"/>
      <c r="I373" s="27">
        <f>SUM(I374,I375)</f>
        <v>0.10836531603492894</v>
      </c>
    </row>
    <row r="374" spans="1:9">
      <c r="C374" s="27" t="s">
        <v>251</v>
      </c>
      <c r="D374" s="27"/>
      <c r="E374" s="20">
        <f>G374*E373</f>
        <v>3.0572413793103452</v>
      </c>
      <c r="F374" s="20">
        <f>E374*(365.25/7)</f>
        <v>159.5224876847291</v>
      </c>
      <c r="G374" s="20">
        <v>0.21379310344827587</v>
      </c>
      <c r="I374" s="20">
        <f>F374*H376</f>
        <v>2.3328644424186092E-2</v>
      </c>
    </row>
    <row r="375" spans="1:9">
      <c r="C375" s="27" t="s">
        <v>252</v>
      </c>
      <c r="D375" s="27"/>
      <c r="E375" s="20">
        <f>G375*E373</f>
        <v>11.144137931034484</v>
      </c>
      <c r="F375" s="20">
        <f>E375*(365.25/7)</f>
        <v>581.48519704433511</v>
      </c>
      <c r="G375" s="20">
        <v>0.77931034482758621</v>
      </c>
      <c r="I375" s="20">
        <f>F375*H376</f>
        <v>8.5036671610742839E-2</v>
      </c>
    </row>
    <row r="376" spans="1:9">
      <c r="C376" s="27"/>
      <c r="D376" s="37" t="s">
        <v>169</v>
      </c>
      <c r="H376" s="26">
        <f>B485</f>
        <v>1.4624047532590801E-4</v>
      </c>
      <c r="I376" s="41"/>
    </row>
    <row r="377" spans="1:9" s="27" customFormat="1">
      <c r="B377" s="27" t="s">
        <v>59</v>
      </c>
      <c r="E377" s="27">
        <f>E57</f>
        <v>47.3</v>
      </c>
      <c r="F377" s="27">
        <f>E377*(365.25/7)</f>
        <v>2468.0464285714284</v>
      </c>
      <c r="G377" s="27">
        <v>0.99760191846522783</v>
      </c>
      <c r="H377" s="28"/>
      <c r="I377" s="27">
        <f>SUM(I378,I380,I381,I382,I383,I384,I385)</f>
        <v>7.6850967437478518E-2</v>
      </c>
    </row>
    <row r="378" spans="1:9">
      <c r="A378" s="20"/>
      <c r="C378" s="27" t="s">
        <v>253</v>
      </c>
      <c r="D378" s="27"/>
      <c r="E378" s="20">
        <f>G378*E377</f>
        <v>7.8266187050359708</v>
      </c>
      <c r="F378" s="20">
        <f>E378*(365.25/7)</f>
        <v>408.38178314491262</v>
      </c>
      <c r="G378" s="20">
        <v>0.16546762589928057</v>
      </c>
      <c r="I378" s="20">
        <f>F378*H379</f>
        <v>1.2159272876058511E-2</v>
      </c>
    </row>
    <row r="379" spans="1:9">
      <c r="A379" s="20"/>
      <c r="C379" s="27"/>
      <c r="D379" s="3" t="s">
        <v>253</v>
      </c>
      <c r="H379" s="26">
        <f>B524</f>
        <v>2.9774278329510701E-5</v>
      </c>
    </row>
    <row r="380" spans="1:9">
      <c r="A380" s="20"/>
      <c r="C380" s="27" t="s">
        <v>254</v>
      </c>
      <c r="D380" s="27"/>
      <c r="E380" s="20">
        <f>G380*E377</f>
        <v>3.0625899280575539</v>
      </c>
      <c r="F380" s="20">
        <f t="shared" ref="F380:F385" si="2">E380*(365.25/7)</f>
        <v>159.80156731757452</v>
      </c>
      <c r="G380" s="20">
        <v>6.4748201438848921E-2</v>
      </c>
      <c r="I380" s="20">
        <f>F380*H386</f>
        <v>5.0336477036263408E-3</v>
      </c>
    </row>
    <row r="381" spans="1:9">
      <c r="A381" s="20"/>
      <c r="C381" s="27" t="s">
        <v>255</v>
      </c>
      <c r="D381" s="27"/>
      <c r="E381" s="20">
        <f>G381*E377</f>
        <v>2.3820143884892087</v>
      </c>
      <c r="F381" s="20">
        <f t="shared" si="2"/>
        <v>124.29010791366908</v>
      </c>
      <c r="G381" s="20">
        <v>5.0359712230215826E-2</v>
      </c>
      <c r="I381" s="20">
        <f>F381*H386</f>
        <v>3.91505932504271E-3</v>
      </c>
    </row>
    <row r="382" spans="1:9">
      <c r="A382" s="20"/>
      <c r="C382" s="27" t="s">
        <v>256</v>
      </c>
      <c r="D382" s="27"/>
      <c r="E382" s="20">
        <f>G382*E377</f>
        <v>7.8266187050359708</v>
      </c>
      <c r="F382" s="20">
        <f t="shared" si="2"/>
        <v>408.38178314491262</v>
      </c>
      <c r="G382" s="20">
        <v>0.16546762589928057</v>
      </c>
      <c r="I382" s="20">
        <f>F382*$H$386</f>
        <v>1.2863766353711758E-2</v>
      </c>
    </row>
    <row r="383" spans="1:9">
      <c r="A383" s="20"/>
      <c r="C383" s="27" t="s">
        <v>257</v>
      </c>
      <c r="D383" s="27"/>
      <c r="E383" s="20">
        <f>G383*E377</f>
        <v>10.322062350119902</v>
      </c>
      <c r="F383" s="20">
        <f t="shared" si="2"/>
        <v>538.59046762589924</v>
      </c>
      <c r="G383" s="20">
        <v>0.21822541966426856</v>
      </c>
      <c r="I383" s="20">
        <f>F383*H386</f>
        <v>1.6965257075185074E-2</v>
      </c>
    </row>
    <row r="384" spans="1:9">
      <c r="A384" s="20"/>
      <c r="C384" s="27" t="s">
        <v>258</v>
      </c>
      <c r="D384" s="27"/>
      <c r="E384" s="20">
        <f>G384*E377</f>
        <v>12.817505995203835</v>
      </c>
      <c r="F384" s="20">
        <f t="shared" si="2"/>
        <v>668.7991521068858</v>
      </c>
      <c r="G384" s="20">
        <v>0.27098321342925658</v>
      </c>
      <c r="I384" s="20">
        <f>F384*H386</f>
        <v>2.1066747796658385E-2</v>
      </c>
    </row>
    <row r="385" spans="1:9">
      <c r="A385" s="20"/>
      <c r="C385" s="27" t="s">
        <v>259</v>
      </c>
      <c r="D385" s="27"/>
      <c r="E385" s="20">
        <f>G385*E377</f>
        <v>2.9491606714628298</v>
      </c>
      <c r="F385" s="20">
        <f t="shared" si="2"/>
        <v>153.88299075025694</v>
      </c>
      <c r="G385" s="20">
        <v>6.235011990407674E-2</v>
      </c>
      <c r="I385" s="20">
        <f>F385*H386</f>
        <v>4.8472163071957355E-3</v>
      </c>
    </row>
    <row r="386" spans="1:9">
      <c r="A386" s="20"/>
      <c r="C386" s="27"/>
      <c r="D386" s="3" t="s">
        <v>260</v>
      </c>
      <c r="H386" s="26">
        <f>B525</f>
        <v>3.1499363792990501E-5</v>
      </c>
    </row>
    <row r="387" spans="1:9" s="27" customFormat="1">
      <c r="B387" s="27" t="s">
        <v>60</v>
      </c>
      <c r="E387" s="27">
        <f>E58</f>
        <v>5.5</v>
      </c>
      <c r="F387" s="27">
        <f>E387*(365.25/7)</f>
        <v>286.98214285714289</v>
      </c>
      <c r="G387" s="27">
        <v>1</v>
      </c>
      <c r="H387" s="28"/>
      <c r="I387" s="27">
        <f>F387*H390</f>
        <v>8.3336227694730362E-3</v>
      </c>
    </row>
    <row r="388" spans="1:9">
      <c r="A388" s="20"/>
      <c r="C388" s="27" t="s">
        <v>261</v>
      </c>
      <c r="D388" s="27"/>
      <c r="E388" s="20">
        <f>G388*E387</f>
        <v>5.5</v>
      </c>
      <c r="F388" s="20">
        <f>E388*(365.25/7)</f>
        <v>286.98214285714289</v>
      </c>
      <c r="G388" s="20">
        <v>1</v>
      </c>
    </row>
    <row r="389" spans="1:9">
      <c r="A389" s="20"/>
      <c r="C389" s="27" t="s">
        <v>262</v>
      </c>
      <c r="D389" s="27"/>
      <c r="E389" s="20" t="s">
        <v>263</v>
      </c>
      <c r="F389" s="20" t="e">
        <f>E389*(365.25/7)</f>
        <v>#VALUE!</v>
      </c>
    </row>
    <row r="390" spans="1:9">
      <c r="A390" s="20"/>
      <c r="C390" s="27"/>
      <c r="D390" s="37" t="s">
        <v>264</v>
      </c>
      <c r="H390" s="26">
        <f>B523</f>
        <v>2.9038819929717501E-5</v>
      </c>
    </row>
    <row r="391" spans="1:9" s="27" customFormat="1">
      <c r="B391" s="27" t="s">
        <v>61</v>
      </c>
      <c r="E391" s="27">
        <f>E400-SUM(E364,E373,E377,E387)</f>
        <v>9.1000000000000085</v>
      </c>
      <c r="F391" s="27">
        <f>E391*(365.25/7)</f>
        <v>474.82500000000044</v>
      </c>
      <c r="G391" s="27">
        <v>1</v>
      </c>
      <c r="H391" s="28"/>
      <c r="I391" s="27">
        <f>SUM(I392,I394,I398)</f>
        <v>2.741031646969725E-2</v>
      </c>
    </row>
    <row r="392" spans="1:9">
      <c r="A392" s="20"/>
      <c r="C392" s="27" t="s">
        <v>265</v>
      </c>
      <c r="D392" s="27"/>
      <c r="E392" s="20">
        <f>G392*E391</f>
        <v>1.6851851851851869</v>
      </c>
      <c r="F392" s="20">
        <f>E392*(365.25/7)</f>
        <v>87.930555555555642</v>
      </c>
      <c r="G392" s="20">
        <v>0.1851851851851852</v>
      </c>
      <c r="I392" s="20">
        <f>F392*H393</f>
        <v>7.0921543798170431E-3</v>
      </c>
    </row>
    <row r="393" spans="1:9">
      <c r="A393" s="20"/>
      <c r="C393" s="27"/>
      <c r="D393" s="37" t="s">
        <v>266</v>
      </c>
      <c r="H393" s="26">
        <f>B557</f>
        <v>8.0656312643630801E-5</v>
      </c>
    </row>
    <row r="394" spans="1:9">
      <c r="C394" s="27" t="s">
        <v>267</v>
      </c>
      <c r="D394" s="27"/>
      <c r="E394" s="20">
        <f>G394*E391</f>
        <v>1.9098765432098785</v>
      </c>
      <c r="F394" s="20">
        <f>E394*(365.25/7)</f>
        <v>99.654629629629738</v>
      </c>
      <c r="G394" s="20">
        <v>0.20987654320987656</v>
      </c>
      <c r="I394" s="20">
        <f>F394*H395</f>
        <v>5.2334659928479329E-3</v>
      </c>
    </row>
    <row r="395" spans="1:9">
      <c r="C395" s="27"/>
      <c r="D395" s="37" t="s">
        <v>226</v>
      </c>
      <c r="H395" s="26">
        <f>B536</f>
        <v>5.2516034752206799E-5</v>
      </c>
    </row>
    <row r="396" spans="1:9">
      <c r="C396" s="27" t="s">
        <v>268</v>
      </c>
      <c r="D396" s="42">
        <f>F391-SUM(F392,F394,F398)</f>
        <v>0</v>
      </c>
      <c r="E396" s="20" t="s">
        <v>105</v>
      </c>
      <c r="F396" s="20" t="e">
        <f>E396*(365.25/7)</f>
        <v>#VALUE!</v>
      </c>
      <c r="G396" s="20">
        <v>0</v>
      </c>
      <c r="I396" s="20">
        <v>0</v>
      </c>
    </row>
    <row r="397" spans="1:9">
      <c r="C397" s="27"/>
      <c r="D397" s="37" t="s">
        <v>268</v>
      </c>
      <c r="H397" s="26">
        <f>B531</f>
        <v>5.5162550217499002E-5</v>
      </c>
    </row>
    <row r="398" spans="1:9">
      <c r="C398" s="27" t="s">
        <v>269</v>
      </c>
      <c r="D398" s="27"/>
      <c r="E398" s="20">
        <f>G398*E391</f>
        <v>5.504938271604944</v>
      </c>
      <c r="F398" s="20">
        <f>E398*(365.25/7)</f>
        <v>287.23981481481513</v>
      </c>
      <c r="G398" s="20">
        <v>0.60493827160493829</v>
      </c>
      <c r="I398" s="20">
        <f>F398*H399</f>
        <v>1.5084696097032276E-2</v>
      </c>
    </row>
    <row r="399" spans="1:9">
      <c r="C399" s="27"/>
      <c r="D399" s="37" t="s">
        <v>226</v>
      </c>
      <c r="H399" s="26">
        <f>B536</f>
        <v>5.2516034752206799E-5</v>
      </c>
    </row>
    <row r="400" spans="1:9" s="31" customFormat="1">
      <c r="A400" s="31" t="s">
        <v>270</v>
      </c>
      <c r="E400" s="31">
        <f>E53</f>
        <v>97.2</v>
      </c>
      <c r="F400" s="31">
        <f>E400*(365.25/7)</f>
        <v>5071.7571428571428</v>
      </c>
      <c r="H400" s="32"/>
      <c r="I400" s="31">
        <f>SUM(I364,I371,I373,I377,I387,I391)</f>
        <v>0.28176957796802965</v>
      </c>
    </row>
    <row r="401" spans="1:9">
      <c r="C401" s="27"/>
      <c r="D401" s="27"/>
      <c r="F401" s="27"/>
    </row>
    <row r="402" spans="1:9" s="27" customFormat="1">
      <c r="A402" s="27" t="s">
        <v>62</v>
      </c>
      <c r="H402" s="28"/>
    </row>
    <row r="403" spans="1:9" s="27" customFormat="1">
      <c r="B403" s="27" t="s">
        <v>63</v>
      </c>
      <c r="E403" s="27">
        <f>E61</f>
        <v>71.099999999999994</v>
      </c>
      <c r="F403" s="27">
        <f>E403*(365.25/7)</f>
        <v>3709.8964285714283</v>
      </c>
      <c r="G403" s="27">
        <v>0.9659574468085107</v>
      </c>
      <c r="H403" s="28"/>
      <c r="I403" s="27">
        <f>F403*H408</f>
        <v>0.10773101434718776</v>
      </c>
    </row>
    <row r="404" spans="1:9">
      <c r="C404" s="27" t="s">
        <v>271</v>
      </c>
      <c r="D404" s="27"/>
      <c r="E404" s="20">
        <f>G404*E403</f>
        <v>65.452340425531915</v>
      </c>
      <c r="F404" s="20">
        <f>E404*(365.25/7)</f>
        <v>3415.2096200607903</v>
      </c>
      <c r="G404" s="20">
        <v>0.92056737588652493</v>
      </c>
    </row>
    <row r="405" spans="1:9">
      <c r="C405" s="27" t="s">
        <v>272</v>
      </c>
      <c r="D405" s="27"/>
      <c r="E405" s="20">
        <f>G405*E403</f>
        <v>3.2272340425531914</v>
      </c>
      <c r="F405" s="20">
        <f>E405*(365.25/7)</f>
        <v>168.39246200607903</v>
      </c>
      <c r="G405" s="20">
        <v>4.5390070921985819E-2</v>
      </c>
    </row>
    <row r="406" spans="1:9">
      <c r="C406" s="27" t="s">
        <v>273</v>
      </c>
      <c r="D406" s="27"/>
      <c r="E406" s="20" t="s">
        <v>105</v>
      </c>
      <c r="F406" s="20" t="e">
        <f>E406*(365.25/7)</f>
        <v>#VALUE!</v>
      </c>
      <c r="G406" s="20">
        <v>3.40425531914893E-2</v>
      </c>
    </row>
    <row r="407" spans="1:9">
      <c r="C407" s="27" t="s">
        <v>274</v>
      </c>
      <c r="D407" s="27"/>
      <c r="E407" s="20">
        <f>G407*E403</f>
        <v>2.2187234042553192</v>
      </c>
      <c r="F407" s="20">
        <f>E407*(365.25/7)</f>
        <v>115.76981762917934</v>
      </c>
      <c r="G407" s="20">
        <v>3.1205673758865252E-2</v>
      </c>
    </row>
    <row r="408" spans="1:9">
      <c r="C408" s="27"/>
      <c r="D408" s="37" t="s">
        <v>264</v>
      </c>
      <c r="H408" s="26">
        <f>B523</f>
        <v>2.9038819929717501E-5</v>
      </c>
    </row>
    <row r="409" spans="1:9" s="27" customFormat="1">
      <c r="B409" s="27" t="s">
        <v>64</v>
      </c>
      <c r="E409" s="27">
        <f>E62</f>
        <v>12.4</v>
      </c>
      <c r="F409" s="27">
        <f>E409*(365.25/7)</f>
        <v>647.01428571428573</v>
      </c>
      <c r="G409" s="27">
        <v>1</v>
      </c>
      <c r="H409" s="28"/>
      <c r="I409" s="27">
        <f>F409*H411</f>
        <v>1.8788531334811932E-2</v>
      </c>
    </row>
    <row r="410" spans="1:9">
      <c r="C410" s="27" t="s">
        <v>64</v>
      </c>
      <c r="D410" s="27"/>
      <c r="E410" s="20">
        <f>G410*E409</f>
        <v>12.4</v>
      </c>
      <c r="F410" s="20">
        <f>E410*(365.25/7)</f>
        <v>647.01428571428573</v>
      </c>
      <c r="G410" s="20">
        <v>1</v>
      </c>
    </row>
    <row r="411" spans="1:9">
      <c r="C411" s="27"/>
      <c r="D411" s="37" t="s">
        <v>264</v>
      </c>
      <c r="H411" s="26">
        <f>B523</f>
        <v>2.9038819929717501E-5</v>
      </c>
    </row>
    <row r="412" spans="1:9" s="27" customFormat="1">
      <c r="B412" s="27" t="s">
        <v>65</v>
      </c>
      <c r="E412" s="27">
        <f>E63</f>
        <v>2.6</v>
      </c>
      <c r="F412" s="27">
        <f>E412*(365.25/7)</f>
        <v>135.66428571428571</v>
      </c>
      <c r="G412" s="27">
        <v>1</v>
      </c>
      <c r="H412" s="28"/>
      <c r="I412" s="27">
        <f>0</f>
        <v>0</v>
      </c>
    </row>
    <row r="413" spans="1:9">
      <c r="C413" s="27" t="s">
        <v>65</v>
      </c>
      <c r="D413" s="27"/>
      <c r="E413" s="20">
        <f>G413*E412</f>
        <v>2.6</v>
      </c>
      <c r="F413" s="20">
        <f>E413*(365.25/7)</f>
        <v>135.66428571428571</v>
      </c>
      <c r="G413" s="20">
        <v>1</v>
      </c>
    </row>
    <row r="414" spans="1:9" s="27" customFormat="1">
      <c r="B414" s="27" t="s">
        <v>66</v>
      </c>
      <c r="E414" s="27">
        <f>E424-SUM(E418,E412,E409,E403)</f>
        <v>1.1000000000000085</v>
      </c>
      <c r="F414" s="27">
        <f>E414*(365.25/7)</f>
        <v>57.39642857142902</v>
      </c>
      <c r="G414" s="27">
        <v>1</v>
      </c>
      <c r="H414" s="28"/>
      <c r="I414" s="27">
        <f>F414*AVERAGE(H416:H417)</f>
        <v>3.5499882087114401E-3</v>
      </c>
    </row>
    <row r="415" spans="1:9">
      <c r="C415" s="27" t="s">
        <v>66</v>
      </c>
      <c r="D415" s="27"/>
      <c r="E415" s="20">
        <f>G415*E414</f>
        <v>1.1000000000000085</v>
      </c>
      <c r="F415" s="20">
        <f>E415*(365.25/7)</f>
        <v>57.39642857142902</v>
      </c>
      <c r="G415" s="20">
        <v>1</v>
      </c>
    </row>
    <row r="416" spans="1:9">
      <c r="C416" s="27"/>
      <c r="D416" s="1" t="s">
        <v>144</v>
      </c>
      <c r="H416" s="26">
        <f>B541</f>
        <v>6.1464811934113902E-5</v>
      </c>
    </row>
    <row r="417" spans="1:12">
      <c r="C417" s="27"/>
      <c r="D417" s="1" t="s">
        <v>275</v>
      </c>
      <c r="H417" s="26">
        <f>B542</f>
        <v>6.2235853667179795E-5</v>
      </c>
    </row>
    <row r="418" spans="1:12" s="27" customFormat="1">
      <c r="B418" s="27" t="s">
        <v>67</v>
      </c>
      <c r="E418" s="27">
        <f>E65</f>
        <v>11.7</v>
      </c>
      <c r="F418" s="27">
        <f>E418*(365.25/7)</f>
        <v>610.48928571428576</v>
      </c>
      <c r="G418" s="27">
        <v>1</v>
      </c>
      <c r="H418" s="28"/>
      <c r="I418" s="27">
        <f>F418*AVERAGE(H420:H422)</f>
        <v>0.39993429327398949</v>
      </c>
    </row>
    <row r="419" spans="1:12">
      <c r="C419" s="27" t="s">
        <v>67</v>
      </c>
      <c r="D419" s="27"/>
      <c r="E419" s="20">
        <f>G419*E418</f>
        <v>11.7</v>
      </c>
      <c r="F419" s="20">
        <f>E419*(365.25/7)</f>
        <v>610.48928571428576</v>
      </c>
      <c r="G419" s="20">
        <v>1</v>
      </c>
    </row>
    <row r="420" spans="1:12">
      <c r="C420" s="27"/>
      <c r="D420" s="3" t="s">
        <v>224</v>
      </c>
      <c r="H420" s="26">
        <f>B552</f>
        <v>6.4416922067432405E-5</v>
      </c>
    </row>
    <row r="421" spans="1:12">
      <c r="C421" s="27"/>
      <c r="D421" s="34" t="s">
        <v>193</v>
      </c>
      <c r="H421" s="26">
        <f>B511</f>
        <v>1.81334312242693E-3</v>
      </c>
    </row>
    <row r="422" spans="1:12">
      <c r="C422" s="27"/>
      <c r="D422" s="30" t="s">
        <v>276</v>
      </c>
      <c r="F422" s="27"/>
      <c r="H422" s="26">
        <f>B510</f>
        <v>8.75535292208143E-5</v>
      </c>
    </row>
    <row r="423" spans="1:12">
      <c r="C423" s="27"/>
      <c r="D423" s="27"/>
    </row>
    <row r="424" spans="1:12" s="31" customFormat="1">
      <c r="A424" s="31" t="s">
        <v>277</v>
      </c>
      <c r="E424" s="31">
        <f>E60</f>
        <v>98.9</v>
      </c>
      <c r="F424" s="31">
        <f>E424*(365.25/7)</f>
        <v>5160.4607142857149</v>
      </c>
      <c r="H424" s="32"/>
      <c r="I424" s="31">
        <f>SUM(I403,I409,I412,I414,I418)</f>
        <v>0.53000382716470062</v>
      </c>
    </row>
    <row r="425" spans="1:12">
      <c r="F425" s="27"/>
    </row>
    <row r="426" spans="1:12" s="31" customFormat="1">
      <c r="A426" s="31" t="s">
        <v>278</v>
      </c>
      <c r="E426" s="31">
        <v>0</v>
      </c>
      <c r="F426" s="31">
        <f>E426*(365.25/7)</f>
        <v>0</v>
      </c>
      <c r="H426" s="32"/>
      <c r="I426" s="31">
        <f>0</f>
        <v>0</v>
      </c>
    </row>
    <row r="427" spans="1:12">
      <c r="F427" s="27"/>
    </row>
    <row r="428" spans="1:12" s="31" customFormat="1">
      <c r="A428" s="31" t="s">
        <v>279</v>
      </c>
      <c r="E428" s="31">
        <f>E3</f>
        <v>972</v>
      </c>
      <c r="F428" s="31">
        <f>E428*(365.25/7)</f>
        <v>50717.571428571428</v>
      </c>
      <c r="H428" s="32"/>
      <c r="I428" s="40">
        <f>SUM(I424,I400,I361,I346,I301,I289,I251,I234,I200,I154,I135,I122)</f>
        <v>13.495582975983247</v>
      </c>
    </row>
    <row r="431" spans="1:12" s="43" customFormat="1">
      <c r="A431" s="27" t="s">
        <v>280</v>
      </c>
      <c r="B431" s="27" t="s">
        <v>380</v>
      </c>
      <c r="C431" s="27" t="s">
        <v>282</v>
      </c>
      <c r="D431" s="20"/>
      <c r="E431" s="20"/>
      <c r="F431" s="20"/>
      <c r="G431" s="20"/>
      <c r="H431" s="26"/>
      <c r="I431" s="20"/>
      <c r="J431" s="20"/>
      <c r="K431" s="20"/>
      <c r="L431" s="20"/>
    </row>
    <row r="432" spans="1:12" s="43" customFormat="1">
      <c r="A432" s="27" t="s">
        <v>283</v>
      </c>
      <c r="B432" s="20">
        <f>I122</f>
        <v>1.442053395239163</v>
      </c>
      <c r="C432" s="20">
        <v>1.4982849187858709</v>
      </c>
      <c r="D432" s="20"/>
      <c r="E432" s="20"/>
      <c r="F432" s="20"/>
      <c r="G432" s="20"/>
      <c r="H432" s="26"/>
      <c r="I432" s="20"/>
      <c r="J432" s="20"/>
      <c r="K432" s="20"/>
      <c r="L432" s="20"/>
    </row>
    <row r="433" spans="1:12" s="43" customFormat="1">
      <c r="A433" s="27" t="s">
        <v>284</v>
      </c>
      <c r="B433" s="20">
        <f>I135</f>
        <v>0.26623954612567591</v>
      </c>
      <c r="C433" s="20">
        <v>0.229285161174478</v>
      </c>
      <c r="D433" s="20"/>
      <c r="E433" s="20"/>
      <c r="F433" s="20"/>
      <c r="G433" s="20"/>
      <c r="H433" s="26"/>
      <c r="I433" s="20"/>
      <c r="J433" s="20"/>
      <c r="K433" s="20"/>
      <c r="L433" s="20"/>
    </row>
    <row r="434" spans="1:12" s="43" customFormat="1">
      <c r="A434" s="27" t="s">
        <v>285</v>
      </c>
      <c r="B434" s="20">
        <f>I154</f>
        <v>0.24296027628148201</v>
      </c>
      <c r="C434" s="20">
        <v>0.25503283659360526</v>
      </c>
      <c r="D434" s="20"/>
      <c r="E434" s="20"/>
      <c r="F434" s="20"/>
      <c r="G434" s="20"/>
      <c r="H434" s="26"/>
      <c r="I434" s="20"/>
      <c r="J434" s="20"/>
      <c r="K434" s="20"/>
      <c r="L434" s="20"/>
    </row>
    <row r="435" spans="1:12" s="43" customFormat="1">
      <c r="A435" s="27" t="s">
        <v>286</v>
      </c>
      <c r="B435" s="20">
        <f>I200</f>
        <v>3.9775000038791561</v>
      </c>
      <c r="C435" s="20">
        <v>4.174658317559186</v>
      </c>
      <c r="D435" s="20"/>
      <c r="E435" s="20"/>
      <c r="F435" s="20"/>
      <c r="G435" s="20"/>
      <c r="H435" s="26"/>
      <c r="I435" s="20"/>
      <c r="J435" s="20"/>
      <c r="K435" s="20"/>
      <c r="L435" s="20"/>
    </row>
    <row r="436" spans="1:12" s="43" customFormat="1">
      <c r="A436" s="27" t="s">
        <v>287</v>
      </c>
      <c r="B436" s="20">
        <f>I234</f>
        <v>0.44200605233129808</v>
      </c>
      <c r="C436" s="20">
        <v>0.39644429579190527</v>
      </c>
      <c r="D436" s="20"/>
      <c r="E436" s="20"/>
      <c r="F436" s="20"/>
      <c r="G436" s="20"/>
      <c r="H436" s="26"/>
      <c r="I436" s="20"/>
      <c r="J436" s="20"/>
      <c r="K436" s="20"/>
      <c r="L436" s="20"/>
    </row>
    <row r="437" spans="1:12" s="43" customFormat="1">
      <c r="A437" s="27" t="s">
        <v>288</v>
      </c>
      <c r="B437" s="20">
        <f>I251</f>
        <v>0.1233676377624657</v>
      </c>
      <c r="C437" s="20">
        <v>9.638855451511924E-2</v>
      </c>
      <c r="D437" s="20"/>
      <c r="E437" s="20"/>
      <c r="F437" s="20"/>
      <c r="G437" s="20"/>
      <c r="H437" s="26"/>
      <c r="I437" s="20"/>
      <c r="J437" s="20"/>
      <c r="K437" s="20"/>
      <c r="L437" s="20"/>
    </row>
    <row r="438" spans="1:12" s="43" customFormat="1">
      <c r="A438" s="27" t="s">
        <v>289</v>
      </c>
      <c r="B438" s="20">
        <f>I289</f>
        <v>5.2436314819026819</v>
      </c>
      <c r="C438" s="20">
        <v>5.1148730855003457</v>
      </c>
      <c r="D438" s="20"/>
      <c r="E438" s="20"/>
      <c r="F438" s="27"/>
      <c r="G438" s="44"/>
      <c r="H438" s="26"/>
      <c r="I438" s="20"/>
      <c r="J438" s="20"/>
      <c r="K438" s="20"/>
      <c r="L438" s="20"/>
    </row>
    <row r="439" spans="1:12" s="43" customFormat="1">
      <c r="A439" s="27" t="s">
        <v>290</v>
      </c>
      <c r="B439" s="20">
        <f>I301</f>
        <v>8.2174879212876306E-2</v>
      </c>
      <c r="C439" s="20">
        <v>7.5589227765231581E-2</v>
      </c>
      <c r="D439" s="20"/>
      <c r="E439" s="20"/>
      <c r="F439" s="20"/>
      <c r="G439" s="20"/>
      <c r="H439" s="26"/>
      <c r="I439" s="20"/>
      <c r="J439" s="20"/>
      <c r="K439" s="20"/>
      <c r="L439" s="20"/>
    </row>
    <row r="440" spans="1:12" s="43" customFormat="1">
      <c r="A440" s="27" t="s">
        <v>291</v>
      </c>
      <c r="B440" s="43">
        <f>I346</f>
        <v>0.86387629811571642</v>
      </c>
      <c r="C440" s="20">
        <v>0.7514937726202322</v>
      </c>
      <c r="D440" s="20"/>
      <c r="E440" s="20"/>
      <c r="F440" s="20"/>
      <c r="G440" s="20"/>
      <c r="H440" s="26"/>
      <c r="I440" s="20"/>
      <c r="J440" s="20"/>
      <c r="K440" s="20"/>
      <c r="L440" s="20"/>
    </row>
    <row r="441" spans="1:12" s="43" customFormat="1">
      <c r="A441" s="27" t="s">
        <v>292</v>
      </c>
      <c r="B441" s="43">
        <f>I361</f>
        <v>0</v>
      </c>
      <c r="C441" s="20">
        <v>0</v>
      </c>
      <c r="D441" s="20"/>
      <c r="E441" s="20"/>
      <c r="F441" s="20"/>
      <c r="G441" s="20"/>
      <c r="H441" s="26"/>
      <c r="I441" s="20"/>
      <c r="J441" s="20"/>
      <c r="K441" s="20"/>
      <c r="L441" s="20"/>
    </row>
    <row r="442" spans="1:12" s="43" customFormat="1">
      <c r="A442" s="27" t="s">
        <v>293</v>
      </c>
      <c r="B442" s="20">
        <f>I400</f>
        <v>0.28176957796802965</v>
      </c>
      <c r="C442" s="20">
        <v>0.2707198582401249</v>
      </c>
      <c r="D442" s="20"/>
      <c r="E442" s="20"/>
      <c r="F442" s="20"/>
      <c r="G442" s="20"/>
      <c r="H442" s="26"/>
      <c r="I442" s="20"/>
      <c r="J442" s="20"/>
      <c r="K442" s="20"/>
      <c r="L442" s="20"/>
    </row>
    <row r="443" spans="1:12" s="43" customFormat="1">
      <c r="A443" s="27" t="s">
        <v>294</v>
      </c>
      <c r="B443" s="20">
        <f>I424</f>
        <v>0.53000382716470062</v>
      </c>
      <c r="C443" s="20">
        <v>0.38261028950942422</v>
      </c>
      <c r="D443" s="20"/>
      <c r="E443" s="20"/>
      <c r="F443" s="20"/>
      <c r="G443" s="20"/>
      <c r="H443" s="26"/>
      <c r="I443" s="20"/>
      <c r="J443" s="20"/>
      <c r="K443" s="20"/>
      <c r="L443" s="20"/>
    </row>
    <row r="444" spans="1:12" s="43" customFormat="1">
      <c r="A444" s="27" t="s">
        <v>295</v>
      </c>
      <c r="B444" s="27">
        <f>SUM(B432:B443)</f>
        <v>13.495582975983245</v>
      </c>
      <c r="C444" s="27">
        <v>13.245380318055522</v>
      </c>
      <c r="D444" s="20"/>
      <c r="E444" s="20"/>
      <c r="F444" s="20"/>
      <c r="G444" s="20"/>
      <c r="H444" s="26"/>
      <c r="I444" s="20"/>
      <c r="J444" s="20"/>
      <c r="K444" s="20"/>
      <c r="L444" s="20"/>
    </row>
    <row r="450" spans="1:2">
      <c r="A450" s="45" t="s">
        <v>326</v>
      </c>
      <c r="B450" s="44"/>
    </row>
    <row r="451" spans="1:2">
      <c r="A451" s="45" t="s">
        <v>327</v>
      </c>
      <c r="B451" s="44" t="s">
        <v>328</v>
      </c>
    </row>
    <row r="452" spans="1:2">
      <c r="A452" s="46" t="s">
        <v>81</v>
      </c>
      <c r="B452" s="43">
        <v>2.0753625014341401E-4</v>
      </c>
    </row>
    <row r="453" spans="1:2">
      <c r="A453" s="46" t="s">
        <v>85</v>
      </c>
      <c r="B453" s="43">
        <v>1.8123600379630399E-4</v>
      </c>
    </row>
    <row r="454" spans="1:2">
      <c r="A454" s="46" t="s">
        <v>93</v>
      </c>
      <c r="B454" s="43">
        <v>1.4866358173675799E-4</v>
      </c>
    </row>
    <row r="455" spans="1:2">
      <c r="A455" s="46" t="s">
        <v>86</v>
      </c>
      <c r="B455" s="43">
        <v>2.9047921153145501E-4</v>
      </c>
    </row>
    <row r="456" spans="1:2">
      <c r="A456" s="46" t="s">
        <v>329</v>
      </c>
      <c r="B456" s="43">
        <v>2.8815986355312199E-4</v>
      </c>
    </row>
    <row r="457" spans="1:2">
      <c r="A457" s="46" t="s">
        <v>89</v>
      </c>
      <c r="B457" s="43">
        <v>5.8372345228633899E-4</v>
      </c>
    </row>
    <row r="458" spans="1:2">
      <c r="A458" s="46" t="s">
        <v>330</v>
      </c>
      <c r="B458" s="43">
        <v>2.8808688751685098E-4</v>
      </c>
    </row>
    <row r="459" spans="1:2">
      <c r="A459" s="46" t="s">
        <v>152</v>
      </c>
      <c r="B459" s="43">
        <v>2.53969779965583E-4</v>
      </c>
    </row>
    <row r="460" spans="1:2">
      <c r="A460" s="46" t="s">
        <v>331</v>
      </c>
      <c r="B460" s="43">
        <v>1.46572502077181E-4</v>
      </c>
    </row>
    <row r="461" spans="1:2">
      <c r="A461" s="46" t="s">
        <v>332</v>
      </c>
      <c r="B461" s="43">
        <v>2.7242293436714299E-4</v>
      </c>
    </row>
    <row r="462" spans="1:2">
      <c r="A462" s="46" t="s">
        <v>333</v>
      </c>
      <c r="B462" s="43">
        <v>1.7922815925589799E-4</v>
      </c>
    </row>
    <row r="463" spans="1:2">
      <c r="A463" s="46" t="s">
        <v>87</v>
      </c>
      <c r="B463" s="43">
        <v>2.21286919110788E-4</v>
      </c>
    </row>
    <row r="464" spans="1:2">
      <c r="A464" s="46" t="s">
        <v>90</v>
      </c>
      <c r="B464" s="43">
        <v>3.3330348984453301E-4</v>
      </c>
    </row>
    <row r="465" spans="1:2">
      <c r="A465" s="46" t="s">
        <v>94</v>
      </c>
      <c r="B465" s="43">
        <v>2.4173711069267601E-4</v>
      </c>
    </row>
    <row r="466" spans="1:2">
      <c r="A466" s="46" t="s">
        <v>82</v>
      </c>
      <c r="B466" s="43">
        <v>1.8436804730104599E-4</v>
      </c>
    </row>
    <row r="467" spans="1:2">
      <c r="A467" s="46" t="s">
        <v>101</v>
      </c>
      <c r="B467" s="43">
        <v>1.6096116897416801E-4</v>
      </c>
    </row>
    <row r="468" spans="1:2">
      <c r="A468" s="46" t="s">
        <v>125</v>
      </c>
      <c r="B468" s="43">
        <v>1.9783800273003599E-4</v>
      </c>
    </row>
    <row r="469" spans="1:2">
      <c r="A469" s="46" t="s">
        <v>126</v>
      </c>
      <c r="B469" s="43">
        <v>9.1374598860871899E-5</v>
      </c>
    </row>
    <row r="470" spans="1:2">
      <c r="A470" s="46" t="s">
        <v>134</v>
      </c>
      <c r="B470" s="43">
        <v>2.4622324151349502E-4</v>
      </c>
    </row>
    <row r="471" spans="1:2">
      <c r="A471" s="46" t="s">
        <v>234</v>
      </c>
      <c r="B471" s="43">
        <v>3.9381252395114002E-4</v>
      </c>
    </row>
    <row r="472" spans="1:2">
      <c r="A472" s="46" t="s">
        <v>334</v>
      </c>
      <c r="B472" s="43">
        <v>1.8101149752481699E-4</v>
      </c>
    </row>
    <row r="473" spans="1:2">
      <c r="A473" s="46" t="s">
        <v>154</v>
      </c>
      <c r="B473" s="43">
        <v>1.7979330347713199E-4</v>
      </c>
    </row>
    <row r="474" spans="1:2">
      <c r="A474" s="46" t="s">
        <v>335</v>
      </c>
      <c r="B474" s="43">
        <v>6.1980890843304896E-4</v>
      </c>
    </row>
    <row r="475" spans="1:2">
      <c r="A475" s="46" t="s">
        <v>219</v>
      </c>
      <c r="B475" s="43">
        <v>4.1368375625563399E-4</v>
      </c>
    </row>
    <row r="476" spans="1:2">
      <c r="A476" s="46" t="s">
        <v>173</v>
      </c>
      <c r="B476" s="43">
        <v>1.3154789046745599E-4</v>
      </c>
    </row>
    <row r="477" spans="1:2">
      <c r="A477" s="46" t="s">
        <v>336</v>
      </c>
      <c r="B477" s="43">
        <v>1.5918692023663599E-4</v>
      </c>
    </row>
    <row r="478" spans="1:2">
      <c r="A478" s="46" t="s">
        <v>133</v>
      </c>
      <c r="B478" s="43">
        <v>4.6337524758036899E-4</v>
      </c>
    </row>
    <row r="479" spans="1:2">
      <c r="A479" s="46" t="s">
        <v>132</v>
      </c>
      <c r="B479" s="43">
        <v>8.3899075325234501E-4</v>
      </c>
    </row>
    <row r="480" spans="1:2">
      <c r="A480" s="46" t="s">
        <v>337</v>
      </c>
      <c r="B480" s="43">
        <v>1.9411468544791501E-4</v>
      </c>
    </row>
    <row r="481" spans="1:2">
      <c r="A481" s="46" t="s">
        <v>190</v>
      </c>
      <c r="B481" s="43">
        <v>9.9021399008583497E-5</v>
      </c>
    </row>
    <row r="482" spans="1:2">
      <c r="A482" s="46" t="s">
        <v>165</v>
      </c>
      <c r="B482" s="43">
        <v>1.32303833438743E-4</v>
      </c>
    </row>
    <row r="483" spans="1:2">
      <c r="A483" s="46" t="s">
        <v>338</v>
      </c>
      <c r="B483" s="43">
        <v>1.17251066520812E-4</v>
      </c>
    </row>
    <row r="484" spans="1:2">
      <c r="A484" s="46" t="s">
        <v>160</v>
      </c>
      <c r="B484" s="43">
        <v>1.73504178510735E-4</v>
      </c>
    </row>
    <row r="485" spans="1:2">
      <c r="A485" s="46" t="s">
        <v>169</v>
      </c>
      <c r="B485" s="43">
        <v>1.4624047532590801E-4</v>
      </c>
    </row>
    <row r="486" spans="1:2">
      <c r="A486" s="46" t="s">
        <v>339</v>
      </c>
      <c r="B486" s="43">
        <v>1.8430994317117501E-3</v>
      </c>
    </row>
    <row r="487" spans="1:2">
      <c r="A487" s="46" t="s">
        <v>340</v>
      </c>
      <c r="B487" s="43">
        <v>4.5915903845058001E-4</v>
      </c>
    </row>
    <row r="488" spans="1:2">
      <c r="A488" s="46" t="s">
        <v>150</v>
      </c>
      <c r="B488" s="43">
        <v>6.9813314876405498E-4</v>
      </c>
    </row>
    <row r="489" spans="1:2">
      <c r="A489" s="46" t="s">
        <v>140</v>
      </c>
      <c r="B489" s="43">
        <v>1.2032980248552E-4</v>
      </c>
    </row>
    <row r="490" spans="1:2">
      <c r="A490" s="46" t="s">
        <v>341</v>
      </c>
      <c r="B490" s="43">
        <v>8.5690273896221405E-5</v>
      </c>
    </row>
    <row r="491" spans="1:2">
      <c r="A491" s="46" t="s">
        <v>142</v>
      </c>
      <c r="B491" s="43">
        <v>1.5953121990601601E-4</v>
      </c>
    </row>
    <row r="492" spans="1:2">
      <c r="A492" s="46" t="s">
        <v>342</v>
      </c>
      <c r="B492" s="43">
        <v>1.3408117941004401E-4</v>
      </c>
    </row>
    <row r="493" spans="1:2">
      <c r="A493" s="46" t="s">
        <v>343</v>
      </c>
      <c r="B493" s="43">
        <v>1.7270742253927801E-4</v>
      </c>
    </row>
    <row r="494" spans="1:2">
      <c r="A494" s="46" t="s">
        <v>344</v>
      </c>
      <c r="B494" s="43">
        <v>1.5740430761049999E-4</v>
      </c>
    </row>
    <row r="495" spans="1:2">
      <c r="A495" s="46" t="s">
        <v>345</v>
      </c>
      <c r="B495" s="43">
        <v>1.1560552369626E-4</v>
      </c>
    </row>
    <row r="496" spans="1:2">
      <c r="A496" s="46" t="s">
        <v>346</v>
      </c>
      <c r="B496" s="43">
        <v>2.1329899787379499E-4</v>
      </c>
    </row>
    <row r="497" spans="1:2">
      <c r="A497" s="46" t="s">
        <v>347</v>
      </c>
      <c r="B497" s="43">
        <v>1.01459236774059E-4</v>
      </c>
    </row>
    <row r="498" spans="1:2">
      <c r="A498" s="46" t="s">
        <v>348</v>
      </c>
      <c r="B498" s="43">
        <v>1.0828964063666499E-4</v>
      </c>
    </row>
    <row r="499" spans="1:2">
      <c r="A499" s="46" t="s">
        <v>349</v>
      </c>
      <c r="B499" s="43">
        <v>2.3891685819187701E-4</v>
      </c>
    </row>
    <row r="500" spans="1:2">
      <c r="A500" s="46" t="s">
        <v>350</v>
      </c>
      <c r="B500" s="43">
        <v>1.3782992892101399E-4</v>
      </c>
    </row>
    <row r="501" spans="1:2">
      <c r="A501" s="46" t="s">
        <v>351</v>
      </c>
      <c r="B501" s="43">
        <v>6.5889773886861405E-5</v>
      </c>
    </row>
    <row r="502" spans="1:2">
      <c r="A502" s="46" t="s">
        <v>352</v>
      </c>
      <c r="B502" s="43">
        <v>8.3250596301136104E-5</v>
      </c>
    </row>
    <row r="503" spans="1:2">
      <c r="A503" s="46" t="s">
        <v>353</v>
      </c>
      <c r="B503" s="43">
        <v>1.4476978251170501E-4</v>
      </c>
    </row>
    <row r="504" spans="1:2">
      <c r="A504" s="46" t="s">
        <v>354</v>
      </c>
      <c r="B504" s="43">
        <v>9.0988016740602099E-5</v>
      </c>
    </row>
    <row r="505" spans="1:2">
      <c r="A505" s="46" t="s">
        <v>355</v>
      </c>
      <c r="B505" s="43">
        <v>1.0916971520976299E-4</v>
      </c>
    </row>
    <row r="506" spans="1:2">
      <c r="A506" s="46" t="s">
        <v>356</v>
      </c>
      <c r="B506" s="43">
        <v>1.07206144858949E-4</v>
      </c>
    </row>
    <row r="507" spans="1:2">
      <c r="A507" s="46" t="s">
        <v>357</v>
      </c>
      <c r="B507" s="43">
        <v>9.6305357477517104E-5</v>
      </c>
    </row>
    <row r="508" spans="1:2">
      <c r="A508" s="46" t="s">
        <v>358</v>
      </c>
      <c r="B508" s="43">
        <v>1.29789743274594E-4</v>
      </c>
    </row>
    <row r="509" spans="1:2">
      <c r="A509" s="46" t="s">
        <v>235</v>
      </c>
      <c r="B509" s="43">
        <v>9.8223089726800898E-5</v>
      </c>
    </row>
    <row r="510" spans="1:2">
      <c r="A510" s="46" t="s">
        <v>276</v>
      </c>
      <c r="B510" s="43">
        <v>8.75535292208143E-5</v>
      </c>
    </row>
    <row r="511" spans="1:2">
      <c r="A511" s="46" t="s">
        <v>193</v>
      </c>
      <c r="B511" s="43">
        <v>1.81334312242693E-3</v>
      </c>
    </row>
    <row r="512" spans="1:2">
      <c r="A512" s="46" t="s">
        <v>199</v>
      </c>
      <c r="B512" s="43">
        <v>1.6495583889185E-3</v>
      </c>
    </row>
    <row r="513" spans="1:2">
      <c r="A513" s="46" t="s">
        <v>205</v>
      </c>
      <c r="B513" s="43">
        <v>5.2202933843232299E-4</v>
      </c>
    </row>
    <row r="514" spans="1:2">
      <c r="A514" s="46" t="s">
        <v>202</v>
      </c>
      <c r="B514" s="43">
        <v>8.1088028214834705E-4</v>
      </c>
    </row>
    <row r="515" spans="1:2">
      <c r="A515" s="46" t="s">
        <v>209</v>
      </c>
      <c r="B515" s="43">
        <v>2.1634600555183199E-4</v>
      </c>
    </row>
    <row r="516" spans="1:2">
      <c r="A516" s="46" t="s">
        <v>197</v>
      </c>
      <c r="B516" s="43">
        <v>2.1767459002886499E-4</v>
      </c>
    </row>
    <row r="517" spans="1:2">
      <c r="A517" s="46" t="s">
        <v>359</v>
      </c>
      <c r="B517" s="43">
        <v>1.55696551277535E-4</v>
      </c>
    </row>
    <row r="518" spans="1:2">
      <c r="A518" s="46" t="s">
        <v>360</v>
      </c>
      <c r="B518" s="43">
        <v>1.7709815444404199E-4</v>
      </c>
    </row>
    <row r="519" spans="1:2">
      <c r="A519" s="46" t="s">
        <v>361</v>
      </c>
      <c r="B519" s="43">
        <v>6.8257427748858002E-5</v>
      </c>
    </row>
    <row r="520" spans="1:2">
      <c r="A520" s="46" t="s">
        <v>362</v>
      </c>
      <c r="B520" s="43">
        <v>5.5276259038110898E-5</v>
      </c>
    </row>
    <row r="521" spans="1:2">
      <c r="A521" s="46" t="s">
        <v>363</v>
      </c>
      <c r="B521" s="43">
        <v>3.59388633311674E-5</v>
      </c>
    </row>
    <row r="522" spans="1:2">
      <c r="A522" s="46" t="s">
        <v>364</v>
      </c>
      <c r="B522" s="43">
        <v>4.0180647813054398E-5</v>
      </c>
    </row>
    <row r="523" spans="1:2">
      <c r="A523" s="46" t="s">
        <v>365</v>
      </c>
      <c r="B523" s="43">
        <v>2.9038819929717501E-5</v>
      </c>
    </row>
    <row r="524" spans="1:2">
      <c r="A524" s="46" t="s">
        <v>253</v>
      </c>
      <c r="B524" s="43">
        <v>2.9774278329510701E-5</v>
      </c>
    </row>
    <row r="525" spans="1:2">
      <c r="A525" s="46" t="s">
        <v>260</v>
      </c>
      <c r="B525" s="43">
        <v>3.1499363792990501E-5</v>
      </c>
    </row>
    <row r="526" spans="1:2">
      <c r="A526" s="46" t="s">
        <v>366</v>
      </c>
      <c r="B526" s="43">
        <v>8.1188736822408096E-5</v>
      </c>
    </row>
    <row r="527" spans="1:2">
      <c r="A527" s="46" t="s">
        <v>367</v>
      </c>
      <c r="B527" s="43">
        <v>4.0120799665927201E-5</v>
      </c>
    </row>
    <row r="528" spans="1:2">
      <c r="A528" s="46" t="s">
        <v>167</v>
      </c>
      <c r="B528" s="43">
        <v>5.4328844022477301E-5</v>
      </c>
    </row>
    <row r="529" spans="1:2">
      <c r="A529" s="46" t="s">
        <v>128</v>
      </c>
      <c r="B529" s="43">
        <v>5.8936399512656897E-5</v>
      </c>
    </row>
    <row r="530" spans="1:2">
      <c r="A530" s="46" t="s">
        <v>368</v>
      </c>
      <c r="B530" s="43">
        <v>1.20016191811748E-4</v>
      </c>
    </row>
    <row r="531" spans="1:2">
      <c r="A531" s="46" t="s">
        <v>268</v>
      </c>
      <c r="B531" s="43">
        <v>5.5162550217499002E-5</v>
      </c>
    </row>
    <row r="532" spans="1:2">
      <c r="A532" s="46" t="s">
        <v>156</v>
      </c>
      <c r="B532" s="43">
        <v>5.0620074646983798E-5</v>
      </c>
    </row>
    <row r="533" spans="1:2">
      <c r="A533" s="46" t="s">
        <v>369</v>
      </c>
      <c r="B533" s="43">
        <v>7.9149640560297998E-5</v>
      </c>
    </row>
    <row r="534" spans="1:2">
      <c r="A534" s="46" t="s">
        <v>370</v>
      </c>
      <c r="B534" s="43">
        <v>3.1201166973153398E-5</v>
      </c>
    </row>
    <row r="535" spans="1:2">
      <c r="A535" s="46" t="s">
        <v>371</v>
      </c>
      <c r="B535" s="43">
        <v>6.9243030430243694E-5</v>
      </c>
    </row>
    <row r="536" spans="1:2">
      <c r="A536" s="46" t="s">
        <v>226</v>
      </c>
      <c r="B536" s="43">
        <v>5.2516034752206799E-5</v>
      </c>
    </row>
    <row r="537" spans="1:2">
      <c r="A537" s="46" t="s">
        <v>372</v>
      </c>
      <c r="B537" s="43">
        <v>5.05135625216514E-5</v>
      </c>
    </row>
    <row r="538" spans="1:2">
      <c r="A538" s="46" t="s">
        <v>373</v>
      </c>
      <c r="B538" s="43">
        <v>9.8108930097961204E-5</v>
      </c>
    </row>
    <row r="539" spans="1:2">
      <c r="A539" s="46" t="s">
        <v>374</v>
      </c>
      <c r="B539" s="43">
        <v>5.2344475160434103E-5</v>
      </c>
    </row>
    <row r="540" spans="1:2">
      <c r="A540" s="46" t="s">
        <v>146</v>
      </c>
      <c r="B540" s="43">
        <v>7.6233566213980704E-5</v>
      </c>
    </row>
    <row r="541" spans="1:2">
      <c r="A541" s="46" t="s">
        <v>144</v>
      </c>
      <c r="B541" s="43">
        <v>6.1464811934113902E-5</v>
      </c>
    </row>
    <row r="542" spans="1:2">
      <c r="A542" s="46" t="s">
        <v>275</v>
      </c>
      <c r="B542" s="43">
        <v>6.2235853667179795E-5</v>
      </c>
    </row>
    <row r="543" spans="1:2">
      <c r="A543" s="46" t="s">
        <v>375</v>
      </c>
      <c r="B543" s="43">
        <v>9.5774710652273093E-5</v>
      </c>
    </row>
    <row r="544" spans="1:2">
      <c r="A544" s="46" t="s">
        <v>376</v>
      </c>
      <c r="B544" s="43">
        <v>4.8364818460676599E-5</v>
      </c>
    </row>
    <row r="545" spans="1:2">
      <c r="A545" s="46" t="s">
        <v>238</v>
      </c>
      <c r="B545" s="43">
        <v>3.824755326939E-5</v>
      </c>
    </row>
    <row r="546" spans="1:2">
      <c r="A546" s="46" t="s">
        <v>240</v>
      </c>
      <c r="B546" s="43">
        <v>5.6504860152661899E-5</v>
      </c>
    </row>
    <row r="547" spans="1:2">
      <c r="A547" s="46" t="s">
        <v>242</v>
      </c>
      <c r="B547" s="43">
        <v>9.3256242008266403E-5</v>
      </c>
    </row>
    <row r="548" spans="1:2">
      <c r="A548" s="46" t="s">
        <v>244</v>
      </c>
      <c r="B548" s="43">
        <v>8.2876669036578793E-5</v>
      </c>
    </row>
    <row r="549" spans="1:2">
      <c r="A549" s="46" t="s">
        <v>184</v>
      </c>
      <c r="B549" s="43">
        <v>6.5598012079341302E-5</v>
      </c>
    </row>
    <row r="550" spans="1:2">
      <c r="A550" s="46" t="s">
        <v>183</v>
      </c>
      <c r="B550" s="43">
        <v>4.2735705438346799E-5</v>
      </c>
    </row>
    <row r="551" spans="1:2">
      <c r="A551" s="46" t="s">
        <v>377</v>
      </c>
      <c r="B551" s="43">
        <v>7.3897970134956405E-5</v>
      </c>
    </row>
    <row r="552" spans="1:2">
      <c r="A552" s="46" t="s">
        <v>224</v>
      </c>
      <c r="B552" s="43">
        <v>6.4416922067432405E-5</v>
      </c>
    </row>
    <row r="553" spans="1:2">
      <c r="A553" s="46" t="s">
        <v>222</v>
      </c>
      <c r="B553" s="43">
        <v>1.10108923343847E-4</v>
      </c>
    </row>
    <row r="554" spans="1:2">
      <c r="A554" s="46" t="s">
        <v>228</v>
      </c>
      <c r="B554" s="43">
        <v>4.2448171015173903E-5</v>
      </c>
    </row>
    <row r="555" spans="1:2">
      <c r="A555" s="46" t="s">
        <v>139</v>
      </c>
      <c r="B555" s="43">
        <v>8.8923239838230102E-5</v>
      </c>
    </row>
    <row r="556" spans="1:2">
      <c r="A556" s="46" t="s">
        <v>175</v>
      </c>
      <c r="B556" s="43">
        <v>5.4382484929733503E-5</v>
      </c>
    </row>
    <row r="557" spans="1:2">
      <c r="A557" s="46" t="s">
        <v>378</v>
      </c>
      <c r="B557" s="43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557"/>
  <sheetViews>
    <sheetView topLeftCell="A412" workbookViewId="0">
      <selection activeCell="B444" sqref="B432:B444"/>
    </sheetView>
  </sheetViews>
  <sheetFormatPr defaultRowHeight="11.25"/>
  <cols>
    <col min="1" max="1" width="25.42578125" style="27" customWidth="1"/>
    <col min="2" max="2" width="34.85546875" style="20" customWidth="1"/>
    <col min="3" max="3" width="31.7109375" style="20" customWidth="1"/>
    <col min="4" max="4" width="29" style="20" customWidth="1"/>
    <col min="5" max="6" width="28.42578125" style="20" customWidth="1"/>
    <col min="7" max="7" width="9.140625" style="20"/>
    <col min="8" max="8" width="16.7109375" style="26" customWidth="1"/>
    <col min="9" max="9" width="10.5703125" style="20" bestFit="1" customWidth="1"/>
    <col min="10" max="11" width="9.140625" style="20"/>
    <col min="12" max="12" width="9.140625" style="20" customWidth="1"/>
    <col min="13" max="16384" width="9.140625" style="20"/>
  </cols>
  <sheetData>
    <row r="1" spans="1:8" ht="21">
      <c r="A1" s="50" t="s">
        <v>0</v>
      </c>
      <c r="B1" s="51"/>
      <c r="C1" s="51"/>
      <c r="D1" s="52"/>
      <c r="E1" s="19" t="s">
        <v>1</v>
      </c>
      <c r="H1" s="21"/>
    </row>
    <row r="2" spans="1:8" ht="12.75">
      <c r="A2" s="53" t="s">
        <v>2</v>
      </c>
      <c r="B2" s="54"/>
      <c r="C2" s="55"/>
      <c r="D2" s="22" t="s">
        <v>3</v>
      </c>
      <c r="E2" s="22" t="s">
        <v>3</v>
      </c>
      <c r="H2" s="21"/>
    </row>
    <row r="3" spans="1:8" ht="12.75">
      <c r="A3" s="56" t="s">
        <v>4</v>
      </c>
      <c r="B3" s="57"/>
      <c r="C3" s="58"/>
      <c r="D3" s="22" t="s">
        <v>3</v>
      </c>
      <c r="E3" s="10">
        <v>1175.4000000000001</v>
      </c>
      <c r="H3" s="21"/>
    </row>
    <row r="4" spans="1:8" ht="12.75">
      <c r="A4" s="59" t="s">
        <v>4</v>
      </c>
      <c r="B4" s="62" t="s">
        <v>5</v>
      </c>
      <c r="C4" s="63"/>
      <c r="D4" s="22" t="s">
        <v>3</v>
      </c>
      <c r="E4" s="8">
        <v>211.5</v>
      </c>
      <c r="H4" s="21"/>
    </row>
    <row r="5" spans="1:8" ht="12.75">
      <c r="A5" s="60"/>
      <c r="B5" s="47" t="s">
        <v>5</v>
      </c>
      <c r="C5" s="25" t="s">
        <v>6</v>
      </c>
      <c r="D5" s="22" t="s">
        <v>3</v>
      </c>
      <c r="E5" s="10">
        <v>22.1</v>
      </c>
      <c r="H5" s="21"/>
    </row>
    <row r="6" spans="1:8" ht="12.75">
      <c r="A6" s="60"/>
      <c r="B6" s="48"/>
      <c r="C6" s="25" t="s">
        <v>7</v>
      </c>
      <c r="D6" s="22" t="s">
        <v>3</v>
      </c>
      <c r="E6" s="8">
        <v>32.9</v>
      </c>
      <c r="H6" s="21"/>
    </row>
    <row r="7" spans="1:8" ht="12.75">
      <c r="A7" s="60"/>
      <c r="B7" s="48"/>
      <c r="C7" s="25" t="s">
        <v>8</v>
      </c>
      <c r="D7" s="22" t="s">
        <v>3</v>
      </c>
      <c r="E7" s="10">
        <v>95.7</v>
      </c>
      <c r="H7" s="21"/>
    </row>
    <row r="8" spans="1:8" ht="12.75">
      <c r="A8" s="60"/>
      <c r="B8" s="48"/>
      <c r="C8" s="25" t="s">
        <v>9</v>
      </c>
      <c r="D8" s="22" t="s">
        <v>3</v>
      </c>
      <c r="E8" s="8">
        <v>11.7</v>
      </c>
      <c r="H8" s="21"/>
    </row>
    <row r="9" spans="1:8" ht="21">
      <c r="A9" s="60"/>
      <c r="B9" s="49"/>
      <c r="C9" s="25" t="s">
        <v>10</v>
      </c>
      <c r="D9" s="22" t="s">
        <v>3</v>
      </c>
      <c r="E9" s="10">
        <v>49</v>
      </c>
      <c r="H9" s="21"/>
    </row>
    <row r="10" spans="1:8" ht="12.75" customHeight="1">
      <c r="A10" s="60"/>
      <c r="B10" s="62" t="s">
        <v>11</v>
      </c>
      <c r="C10" s="63"/>
      <c r="D10" s="22" t="s">
        <v>3</v>
      </c>
      <c r="E10" s="8">
        <v>37.6</v>
      </c>
      <c r="H10" s="21"/>
    </row>
    <row r="11" spans="1:8" ht="12.75" customHeight="1">
      <c r="A11" s="60"/>
      <c r="B11" s="47" t="s">
        <v>11</v>
      </c>
      <c r="C11" s="25" t="s">
        <v>12</v>
      </c>
      <c r="D11" s="22" t="s">
        <v>3</v>
      </c>
      <c r="E11" s="10">
        <v>23.7</v>
      </c>
      <c r="H11" s="21"/>
    </row>
    <row r="12" spans="1:8" ht="12.75">
      <c r="A12" s="60"/>
      <c r="B12" s="48"/>
      <c r="C12" s="25" t="s">
        <v>13</v>
      </c>
      <c r="D12" s="22" t="s">
        <v>3</v>
      </c>
      <c r="E12" s="8">
        <v>13.9</v>
      </c>
      <c r="H12" s="21"/>
    </row>
    <row r="13" spans="1:8" ht="12.75">
      <c r="A13" s="60"/>
      <c r="B13" s="49"/>
      <c r="C13" s="25" t="s">
        <v>14</v>
      </c>
      <c r="D13" s="22" t="s">
        <v>3</v>
      </c>
      <c r="E13" s="10" t="s">
        <v>15</v>
      </c>
      <c r="H13" s="21"/>
    </row>
    <row r="14" spans="1:8" ht="12.75">
      <c r="A14" s="60"/>
      <c r="B14" s="62" t="s">
        <v>16</v>
      </c>
      <c r="C14" s="63"/>
      <c r="D14" s="22" t="s">
        <v>3</v>
      </c>
      <c r="E14" s="8">
        <v>39.700000000000003</v>
      </c>
      <c r="H14" s="21"/>
    </row>
    <row r="15" spans="1:8" ht="12.75">
      <c r="A15" s="60"/>
      <c r="B15" s="47" t="s">
        <v>16</v>
      </c>
      <c r="C15" s="25" t="s">
        <v>17</v>
      </c>
      <c r="D15" s="22" t="s">
        <v>3</v>
      </c>
      <c r="E15" s="10">
        <v>33.6</v>
      </c>
      <c r="H15" s="21"/>
    </row>
    <row r="16" spans="1:8" ht="12.75">
      <c r="A16" s="60"/>
      <c r="B16" s="49"/>
      <c r="C16" s="25" t="s">
        <v>18</v>
      </c>
      <c r="D16" s="22" t="s">
        <v>3</v>
      </c>
      <c r="E16" s="8">
        <v>6.1</v>
      </c>
      <c r="H16" s="21"/>
    </row>
    <row r="17" spans="1:8" ht="12.75">
      <c r="A17" s="60"/>
      <c r="B17" s="62" t="s">
        <v>19</v>
      </c>
      <c r="C17" s="63"/>
      <c r="D17" s="22" t="s">
        <v>3</v>
      </c>
      <c r="E17" s="10">
        <v>238.6</v>
      </c>
      <c r="H17" s="21"/>
    </row>
    <row r="18" spans="1:8" ht="12.75">
      <c r="A18" s="60"/>
      <c r="B18" s="47" t="s">
        <v>19</v>
      </c>
      <c r="C18" s="25" t="s">
        <v>20</v>
      </c>
      <c r="D18" s="22" t="s">
        <v>3</v>
      </c>
      <c r="E18" s="8">
        <v>102.4</v>
      </c>
      <c r="H18" s="21"/>
    </row>
    <row r="19" spans="1:8" ht="12.75">
      <c r="A19" s="60"/>
      <c r="B19" s="48"/>
      <c r="C19" s="25" t="s">
        <v>21</v>
      </c>
      <c r="D19" s="22" t="s">
        <v>3</v>
      </c>
      <c r="E19" s="10">
        <v>52.9</v>
      </c>
      <c r="H19" s="21"/>
    </row>
    <row r="20" spans="1:8" ht="12.75">
      <c r="A20" s="60"/>
      <c r="B20" s="48"/>
      <c r="C20" s="25" t="s">
        <v>22</v>
      </c>
      <c r="D20" s="22" t="s">
        <v>3</v>
      </c>
      <c r="E20" s="8" t="s">
        <v>15</v>
      </c>
      <c r="H20" s="21"/>
    </row>
    <row r="21" spans="1:8" ht="12.75">
      <c r="A21" s="60"/>
      <c r="B21" s="48"/>
      <c r="C21" s="25" t="s">
        <v>23</v>
      </c>
      <c r="D21" s="22" t="s">
        <v>3</v>
      </c>
      <c r="E21" s="10">
        <v>22.9</v>
      </c>
      <c r="H21" s="21"/>
    </row>
    <row r="22" spans="1:8" ht="12.75">
      <c r="A22" s="60"/>
      <c r="B22" s="48"/>
      <c r="C22" s="25" t="s">
        <v>24</v>
      </c>
      <c r="D22" s="22" t="s">
        <v>3</v>
      </c>
      <c r="E22" s="8">
        <v>41.4</v>
      </c>
      <c r="H22" s="21"/>
    </row>
    <row r="23" spans="1:8" ht="12.75">
      <c r="A23" s="60"/>
      <c r="B23" s="49"/>
      <c r="C23" s="25" t="s">
        <v>25</v>
      </c>
      <c r="D23" s="22" t="s">
        <v>3</v>
      </c>
      <c r="E23" s="10" t="s">
        <v>15</v>
      </c>
      <c r="H23" s="21"/>
    </row>
    <row r="24" spans="1:8" ht="12.75">
      <c r="A24" s="60"/>
      <c r="B24" s="62" t="s">
        <v>26</v>
      </c>
      <c r="C24" s="63"/>
      <c r="D24" s="22" t="s">
        <v>3</v>
      </c>
      <c r="E24" s="8">
        <v>68.3</v>
      </c>
      <c r="H24" s="21"/>
    </row>
    <row r="25" spans="1:8" ht="21">
      <c r="A25" s="60"/>
      <c r="B25" s="47" t="s">
        <v>26</v>
      </c>
      <c r="C25" s="25" t="s">
        <v>27</v>
      </c>
      <c r="D25" s="22" t="s">
        <v>3</v>
      </c>
      <c r="E25" s="10">
        <v>30</v>
      </c>
      <c r="H25" s="21"/>
    </row>
    <row r="26" spans="1:8" ht="12.75">
      <c r="A26" s="60"/>
      <c r="B26" s="48"/>
      <c r="C26" s="25" t="s">
        <v>28</v>
      </c>
      <c r="D26" s="22" t="s">
        <v>3</v>
      </c>
      <c r="E26" s="8" t="s">
        <v>15</v>
      </c>
      <c r="H26" s="21"/>
    </row>
    <row r="27" spans="1:8" ht="12.75">
      <c r="A27" s="60"/>
      <c r="B27" s="48"/>
      <c r="C27" s="25" t="s">
        <v>29</v>
      </c>
      <c r="D27" s="22" t="s">
        <v>3</v>
      </c>
      <c r="E27" s="10">
        <v>9.9</v>
      </c>
      <c r="H27" s="21"/>
    </row>
    <row r="28" spans="1:8" ht="21">
      <c r="A28" s="60"/>
      <c r="B28" s="48"/>
      <c r="C28" s="25" t="s">
        <v>30</v>
      </c>
      <c r="D28" s="22" t="s">
        <v>3</v>
      </c>
      <c r="E28" s="8">
        <v>5.0999999999999996</v>
      </c>
      <c r="H28" s="21"/>
    </row>
    <row r="29" spans="1:8" ht="21">
      <c r="A29" s="60"/>
      <c r="B29" s="48"/>
      <c r="C29" s="25" t="s">
        <v>31</v>
      </c>
      <c r="D29" s="22" t="s">
        <v>3</v>
      </c>
      <c r="E29" s="10">
        <v>4.5</v>
      </c>
      <c r="H29" s="21"/>
    </row>
    <row r="30" spans="1:8" ht="21">
      <c r="A30" s="60"/>
      <c r="B30" s="49"/>
      <c r="C30" s="25" t="s">
        <v>32</v>
      </c>
      <c r="D30" s="22" t="s">
        <v>3</v>
      </c>
      <c r="E30" s="8">
        <v>8.6</v>
      </c>
      <c r="H30" s="21"/>
    </row>
    <row r="31" spans="1:8" ht="12.75">
      <c r="A31" s="60"/>
      <c r="B31" s="62" t="s">
        <v>33</v>
      </c>
      <c r="C31" s="63"/>
      <c r="D31" s="22" t="s">
        <v>3</v>
      </c>
      <c r="E31" s="10">
        <v>23.1</v>
      </c>
      <c r="H31" s="21"/>
    </row>
    <row r="32" spans="1:8" ht="21">
      <c r="A32" s="60"/>
      <c r="B32" s="47" t="s">
        <v>33</v>
      </c>
      <c r="C32" s="25" t="s">
        <v>34</v>
      </c>
      <c r="D32" s="22" t="s">
        <v>3</v>
      </c>
      <c r="E32" s="8">
        <v>6.9</v>
      </c>
      <c r="H32" s="21"/>
    </row>
    <row r="33" spans="1:8" ht="12.75">
      <c r="A33" s="60"/>
      <c r="B33" s="48"/>
      <c r="C33" s="25" t="s">
        <v>35</v>
      </c>
      <c r="D33" s="22" t="s">
        <v>3</v>
      </c>
      <c r="E33" s="10" t="s">
        <v>15</v>
      </c>
      <c r="H33" s="21"/>
    </row>
    <row r="34" spans="1:8" ht="12.75">
      <c r="A34" s="60"/>
      <c r="B34" s="49"/>
      <c r="C34" s="25" t="s">
        <v>36</v>
      </c>
      <c r="D34" s="22" t="s">
        <v>3</v>
      </c>
      <c r="E34" s="8" t="s">
        <v>15</v>
      </c>
      <c r="H34" s="21"/>
    </row>
    <row r="35" spans="1:8" ht="12.75">
      <c r="A35" s="60"/>
      <c r="B35" s="62" t="s">
        <v>37</v>
      </c>
      <c r="C35" s="63"/>
      <c r="D35" s="22" t="s">
        <v>3</v>
      </c>
      <c r="E35" s="10">
        <v>156.9</v>
      </c>
      <c r="H35" s="21"/>
    </row>
    <row r="36" spans="1:8" ht="12.75">
      <c r="A36" s="60"/>
      <c r="B36" s="47" t="s">
        <v>37</v>
      </c>
      <c r="C36" s="25" t="s">
        <v>38</v>
      </c>
      <c r="D36" s="22" t="s">
        <v>3</v>
      </c>
      <c r="E36" s="8">
        <v>45.4</v>
      </c>
      <c r="H36" s="21"/>
    </row>
    <row r="37" spans="1:8" ht="21">
      <c r="A37" s="60"/>
      <c r="B37" s="48"/>
      <c r="C37" s="25" t="s">
        <v>39</v>
      </c>
      <c r="D37" s="22" t="s">
        <v>3</v>
      </c>
      <c r="E37" s="10">
        <v>88.9</v>
      </c>
      <c r="H37" s="21"/>
    </row>
    <row r="38" spans="1:8" ht="12.75">
      <c r="A38" s="60"/>
      <c r="B38" s="49"/>
      <c r="C38" s="25" t="s">
        <v>40</v>
      </c>
      <c r="D38" s="22" t="s">
        <v>3</v>
      </c>
      <c r="E38" s="8">
        <v>22.7</v>
      </c>
      <c r="H38" s="21"/>
    </row>
    <row r="39" spans="1:8" ht="12.75">
      <c r="A39" s="60"/>
      <c r="B39" s="62" t="s">
        <v>41</v>
      </c>
      <c r="C39" s="63"/>
      <c r="D39" s="22" t="s">
        <v>3</v>
      </c>
      <c r="E39" s="10">
        <v>37.9</v>
      </c>
      <c r="H39" s="21"/>
    </row>
    <row r="40" spans="1:8" ht="12.75">
      <c r="A40" s="60"/>
      <c r="B40" s="47" t="s">
        <v>41</v>
      </c>
      <c r="C40" s="25" t="s">
        <v>42</v>
      </c>
      <c r="D40" s="22" t="s">
        <v>3</v>
      </c>
      <c r="E40" s="8">
        <v>1.3</v>
      </c>
      <c r="H40" s="21"/>
    </row>
    <row r="41" spans="1:8" ht="12.75">
      <c r="A41" s="60"/>
      <c r="B41" s="48"/>
      <c r="C41" s="25" t="s">
        <v>43</v>
      </c>
      <c r="D41" s="22" t="s">
        <v>3</v>
      </c>
      <c r="E41" s="10" t="s">
        <v>15</v>
      </c>
      <c r="H41" s="21"/>
    </row>
    <row r="42" spans="1:8" ht="12.75">
      <c r="A42" s="60"/>
      <c r="B42" s="49"/>
      <c r="C42" s="25" t="s">
        <v>44</v>
      </c>
      <c r="D42" s="22" t="s">
        <v>3</v>
      </c>
      <c r="E42" s="8">
        <v>35.6</v>
      </c>
      <c r="H42" s="21"/>
    </row>
    <row r="43" spans="1:8" ht="12.75">
      <c r="A43" s="60"/>
      <c r="B43" s="62" t="s">
        <v>45</v>
      </c>
      <c r="C43" s="63"/>
      <c r="D43" s="22" t="s">
        <v>3</v>
      </c>
      <c r="E43" s="10">
        <v>115.7</v>
      </c>
      <c r="H43" s="21"/>
    </row>
    <row r="44" spans="1:8" ht="21">
      <c r="A44" s="60"/>
      <c r="B44" s="47" t="s">
        <v>45</v>
      </c>
      <c r="C44" s="25" t="s">
        <v>46</v>
      </c>
      <c r="D44" s="22" t="s">
        <v>3</v>
      </c>
      <c r="E44" s="8">
        <v>24.7</v>
      </c>
      <c r="H44" s="21"/>
    </row>
    <row r="45" spans="1:8" ht="21">
      <c r="A45" s="60"/>
      <c r="B45" s="48"/>
      <c r="C45" s="25" t="s">
        <v>47</v>
      </c>
      <c r="D45" s="22" t="s">
        <v>3</v>
      </c>
      <c r="E45" s="10" t="s">
        <v>15</v>
      </c>
      <c r="H45" s="21"/>
    </row>
    <row r="46" spans="1:8" ht="21">
      <c r="A46" s="60"/>
      <c r="B46" s="48"/>
      <c r="C46" s="25" t="s">
        <v>48</v>
      </c>
      <c r="D46" s="22" t="s">
        <v>3</v>
      </c>
      <c r="E46" s="8">
        <v>25.7</v>
      </c>
      <c r="H46" s="21"/>
    </row>
    <row r="47" spans="1:8" ht="12.75">
      <c r="A47" s="60"/>
      <c r="B47" s="48"/>
      <c r="C47" s="25" t="s">
        <v>49</v>
      </c>
      <c r="D47" s="22" t="s">
        <v>3</v>
      </c>
      <c r="E47" s="10">
        <v>38.1</v>
      </c>
      <c r="H47" s="21"/>
    </row>
    <row r="48" spans="1:8" ht="12.75">
      <c r="A48" s="60"/>
      <c r="B48" s="48"/>
      <c r="C48" s="25" t="s">
        <v>50</v>
      </c>
      <c r="D48" s="22" t="s">
        <v>3</v>
      </c>
      <c r="E48" s="8">
        <v>9.4</v>
      </c>
      <c r="H48" s="21"/>
    </row>
    <row r="49" spans="1:8" ht="12.75">
      <c r="A49" s="60"/>
      <c r="B49" s="48"/>
      <c r="C49" s="25" t="s">
        <v>51</v>
      </c>
      <c r="D49" s="22" t="s">
        <v>3</v>
      </c>
      <c r="E49" s="10">
        <v>8.4</v>
      </c>
      <c r="H49" s="21"/>
    </row>
    <row r="50" spans="1:8" ht="12.75">
      <c r="A50" s="60"/>
      <c r="B50" s="48"/>
      <c r="C50" s="25" t="s">
        <v>52</v>
      </c>
      <c r="D50" s="22" t="s">
        <v>3</v>
      </c>
      <c r="E50" s="8" t="s">
        <v>15</v>
      </c>
      <c r="H50" s="21"/>
    </row>
    <row r="51" spans="1:8" ht="21">
      <c r="A51" s="60"/>
      <c r="B51" s="49"/>
      <c r="C51" s="25" t="s">
        <v>53</v>
      </c>
      <c r="D51" s="22" t="s">
        <v>3</v>
      </c>
      <c r="E51" s="10">
        <v>3.2</v>
      </c>
      <c r="H51" s="21"/>
    </row>
    <row r="52" spans="1:8" ht="12.75">
      <c r="A52" s="60"/>
      <c r="B52" s="56" t="s">
        <v>54</v>
      </c>
      <c r="C52" s="58"/>
      <c r="D52" s="22" t="s">
        <v>3</v>
      </c>
      <c r="E52" s="8" t="s">
        <v>15</v>
      </c>
      <c r="H52" s="21"/>
    </row>
    <row r="53" spans="1:8" ht="12.75">
      <c r="A53" s="60"/>
      <c r="B53" s="62" t="s">
        <v>55</v>
      </c>
      <c r="C53" s="63"/>
      <c r="D53" s="22" t="s">
        <v>3</v>
      </c>
      <c r="E53" s="10">
        <v>112.4</v>
      </c>
      <c r="H53" s="21"/>
    </row>
    <row r="54" spans="1:8" ht="12.75">
      <c r="A54" s="60"/>
      <c r="B54" s="47" t="s">
        <v>55</v>
      </c>
      <c r="C54" s="25" t="s">
        <v>56</v>
      </c>
      <c r="D54" s="22" t="s">
        <v>3</v>
      </c>
      <c r="E54" s="8">
        <v>27.3</v>
      </c>
      <c r="H54" s="21"/>
    </row>
    <row r="55" spans="1:8" ht="12.75">
      <c r="A55" s="60"/>
      <c r="B55" s="48"/>
      <c r="C55" s="25" t="s">
        <v>57</v>
      </c>
      <c r="D55" s="22" t="s">
        <v>3</v>
      </c>
      <c r="E55" s="10" t="s">
        <v>15</v>
      </c>
      <c r="H55" s="21"/>
    </row>
    <row r="56" spans="1:8" ht="12.75">
      <c r="A56" s="60"/>
      <c r="B56" s="48"/>
      <c r="C56" s="25" t="s">
        <v>58</v>
      </c>
      <c r="D56" s="22" t="s">
        <v>3</v>
      </c>
      <c r="E56" s="8">
        <v>25</v>
      </c>
      <c r="H56" s="21"/>
    </row>
    <row r="57" spans="1:8" ht="12.75">
      <c r="A57" s="60"/>
      <c r="B57" s="48"/>
      <c r="C57" s="25" t="s">
        <v>59</v>
      </c>
      <c r="D57" s="22" t="s">
        <v>3</v>
      </c>
      <c r="E57" s="10">
        <v>39.700000000000003</v>
      </c>
      <c r="H57" s="21"/>
    </row>
    <row r="58" spans="1:8" ht="12.75">
      <c r="A58" s="60"/>
      <c r="B58" s="48"/>
      <c r="C58" s="25" t="s">
        <v>60</v>
      </c>
      <c r="D58" s="22" t="s">
        <v>3</v>
      </c>
      <c r="E58" s="8">
        <v>7.4</v>
      </c>
      <c r="H58" s="21"/>
    </row>
    <row r="59" spans="1:8" ht="12.75">
      <c r="A59" s="60"/>
      <c r="B59" s="49"/>
      <c r="C59" s="25" t="s">
        <v>61</v>
      </c>
      <c r="D59" s="22" t="s">
        <v>3</v>
      </c>
      <c r="E59" s="10" t="s">
        <v>15</v>
      </c>
      <c r="H59" s="21"/>
    </row>
    <row r="60" spans="1:8" ht="12.75">
      <c r="A60" s="60"/>
      <c r="B60" s="62" t="s">
        <v>62</v>
      </c>
      <c r="C60" s="63"/>
      <c r="D60" s="22" t="s">
        <v>3</v>
      </c>
      <c r="E60" s="8">
        <v>137.69999999999999</v>
      </c>
      <c r="H60" s="21"/>
    </row>
    <row r="61" spans="1:8" ht="12.75">
      <c r="A61" s="60"/>
      <c r="B61" s="47" t="s">
        <v>62</v>
      </c>
      <c r="C61" s="25" t="s">
        <v>63</v>
      </c>
      <c r="D61" s="22" t="s">
        <v>3</v>
      </c>
      <c r="E61" s="10">
        <v>117.8</v>
      </c>
      <c r="H61" s="21"/>
    </row>
    <row r="62" spans="1:8" ht="12.75">
      <c r="A62" s="60"/>
      <c r="B62" s="48"/>
      <c r="C62" s="25" t="s">
        <v>64</v>
      </c>
      <c r="D62" s="22" t="s">
        <v>3</v>
      </c>
      <c r="E62" s="8">
        <v>8.1999999999999993</v>
      </c>
      <c r="H62" s="21"/>
    </row>
    <row r="63" spans="1:8" ht="21">
      <c r="A63" s="60"/>
      <c r="B63" s="48"/>
      <c r="C63" s="25" t="s">
        <v>65</v>
      </c>
      <c r="D63" s="22" t="s">
        <v>3</v>
      </c>
      <c r="E63" s="10">
        <v>2.7</v>
      </c>
      <c r="H63" s="21"/>
    </row>
    <row r="64" spans="1:8" ht="12.75">
      <c r="A64" s="60"/>
      <c r="B64" s="48"/>
      <c r="C64" s="25" t="s">
        <v>66</v>
      </c>
      <c r="D64" s="22" t="s">
        <v>3</v>
      </c>
      <c r="E64" s="8" t="s">
        <v>15</v>
      </c>
      <c r="H64" s="21"/>
    </row>
    <row r="65" spans="1:9" ht="21">
      <c r="A65" s="60"/>
      <c r="B65" s="49"/>
      <c r="C65" s="25" t="s">
        <v>67</v>
      </c>
      <c r="D65" s="22" t="s">
        <v>3</v>
      </c>
      <c r="E65" s="10">
        <v>7.6</v>
      </c>
    </row>
    <row r="66" spans="1:9" ht="12.75">
      <c r="A66" s="61"/>
      <c r="B66" s="56" t="s">
        <v>68</v>
      </c>
      <c r="C66" s="58"/>
      <c r="D66" s="22" t="s">
        <v>3</v>
      </c>
      <c r="E66" s="8" t="s">
        <v>15</v>
      </c>
    </row>
    <row r="70" spans="1:9" s="27" customFormat="1">
      <c r="A70" s="27" t="s">
        <v>69</v>
      </c>
      <c r="H70" s="28"/>
    </row>
    <row r="72" spans="1:9">
      <c r="A72" s="27" t="s">
        <v>70</v>
      </c>
      <c r="B72" s="27" t="s">
        <v>71</v>
      </c>
      <c r="C72" s="27" t="s">
        <v>72</v>
      </c>
      <c r="D72" s="27" t="s">
        <v>73</v>
      </c>
    </row>
    <row r="74" spans="1:9" s="27" customFormat="1">
      <c r="A74" s="27" t="s">
        <v>5</v>
      </c>
      <c r="E74" s="27" t="s">
        <v>74</v>
      </c>
      <c r="F74" s="27" t="s">
        <v>75</v>
      </c>
      <c r="G74" s="27" t="s">
        <v>76</v>
      </c>
      <c r="H74" s="28" t="s">
        <v>77</v>
      </c>
      <c r="I74" s="27" t="s">
        <v>78</v>
      </c>
    </row>
    <row r="75" spans="1:9" s="27" customFormat="1">
      <c r="B75" s="27" t="s">
        <v>6</v>
      </c>
      <c r="E75" s="27">
        <f>E5</f>
        <v>22.1</v>
      </c>
      <c r="F75" s="27">
        <f>E75*(365.25/7)</f>
        <v>1153.1464285714287</v>
      </c>
      <c r="G75" s="27">
        <v>0.99999999999999989</v>
      </c>
      <c r="H75" s="28"/>
      <c r="I75" s="27">
        <f>SUM(I77,I76)</f>
        <v>0.22596152046993695</v>
      </c>
    </row>
    <row r="76" spans="1:9">
      <c r="C76" s="27" t="s">
        <v>79</v>
      </c>
      <c r="D76" s="27"/>
      <c r="E76" s="20">
        <f>E75*G76</f>
        <v>9.1489247311827953</v>
      </c>
      <c r="F76" s="20">
        <f>E76*(365.25/7)</f>
        <v>477.37782258064516</v>
      </c>
      <c r="G76" s="20">
        <v>0.41397849462365588</v>
      </c>
      <c r="I76" s="20">
        <f>F76*AVERAGE(H78:H79)</f>
        <v>9.3543210087016909E-2</v>
      </c>
    </row>
    <row r="77" spans="1:9">
      <c r="C77" s="27" t="s">
        <v>80</v>
      </c>
      <c r="D77" s="27"/>
      <c r="E77" s="20">
        <f>G77*E75</f>
        <v>12.951075268817203</v>
      </c>
      <c r="F77" s="20">
        <f>E77*(365.25/7)</f>
        <v>675.76860599078339</v>
      </c>
      <c r="G77" s="20">
        <v>0.58602150537634401</v>
      </c>
      <c r="I77" s="20">
        <f>F77*AVERAGE(H78:H79)</f>
        <v>0.13241831038292004</v>
      </c>
    </row>
    <row r="78" spans="1:9">
      <c r="C78" s="27"/>
      <c r="D78" s="2" t="s">
        <v>82</v>
      </c>
      <c r="H78" s="26">
        <f>B466</f>
        <v>1.8436804730104599E-4</v>
      </c>
    </row>
    <row r="79" spans="1:9">
      <c r="C79" s="27"/>
      <c r="D79" s="20" t="s">
        <v>81</v>
      </c>
      <c r="F79" s="27"/>
      <c r="H79" s="26">
        <f>B452</f>
        <v>2.0753625014341401E-4</v>
      </c>
    </row>
    <row r="80" spans="1:9" s="27" customFormat="1">
      <c r="B80" s="27" t="s">
        <v>83</v>
      </c>
      <c r="E80" s="27">
        <f>E6</f>
        <v>32.9</v>
      </c>
      <c r="F80" s="27">
        <f>E80*(365.25/7)</f>
        <v>1716.675</v>
      </c>
      <c r="G80" s="27">
        <v>1</v>
      </c>
      <c r="H80" s="28"/>
      <c r="I80" s="27">
        <f>SUM(I81,I84)</f>
        <v>0.46019189542943495</v>
      </c>
    </row>
    <row r="81" spans="1:9">
      <c r="A81" s="20"/>
      <c r="C81" s="27" t="s">
        <v>84</v>
      </c>
      <c r="D81" s="27"/>
      <c r="E81" s="20">
        <f>G81*E80</f>
        <v>28.14</v>
      </c>
      <c r="F81" s="20">
        <f>E81*(365.25/7)</f>
        <v>1468.3050000000001</v>
      </c>
      <c r="G81" s="20">
        <v>0.85531914893617023</v>
      </c>
      <c r="I81" s="20">
        <f>F81*AVERAGE(H82:H83)</f>
        <v>0.34631090462091263</v>
      </c>
    </row>
    <row r="82" spans="1:9">
      <c r="A82" s="20"/>
      <c r="C82" s="27"/>
      <c r="D82" s="2" t="s">
        <v>86</v>
      </c>
      <c r="H82" s="26">
        <f>B455</f>
        <v>2.9047921153145501E-4</v>
      </c>
    </row>
    <row r="83" spans="1:9">
      <c r="A83" s="20"/>
      <c r="C83" s="27"/>
      <c r="D83" s="1" t="s">
        <v>85</v>
      </c>
      <c r="F83" s="27"/>
      <c r="H83" s="26">
        <f>B453</f>
        <v>1.8123600379630399E-4</v>
      </c>
    </row>
    <row r="84" spans="1:9">
      <c r="A84" s="20"/>
      <c r="C84" s="27" t="s">
        <v>88</v>
      </c>
      <c r="D84" s="27"/>
      <c r="E84" s="20">
        <f>G84*E80</f>
        <v>4.76</v>
      </c>
      <c r="F84" s="20">
        <f>E84*(365.25/7)</f>
        <v>248.37</v>
      </c>
      <c r="G84" s="20">
        <v>0.14468085106382977</v>
      </c>
      <c r="I84" s="20">
        <f>F84*AVERAGE(H85:H86)</f>
        <v>0.11388099080852235</v>
      </c>
    </row>
    <row r="85" spans="1:9">
      <c r="A85" s="20"/>
      <c r="C85" s="27"/>
      <c r="D85" s="1" t="s">
        <v>89</v>
      </c>
      <c r="F85" s="27"/>
      <c r="H85" s="26">
        <f>B457</f>
        <v>5.8372345228633899E-4</v>
      </c>
    </row>
    <row r="86" spans="1:9">
      <c r="A86" s="20"/>
      <c r="C86" s="27"/>
      <c r="D86" s="1" t="s">
        <v>90</v>
      </c>
      <c r="F86" s="27"/>
      <c r="H86" s="26">
        <f>B464</f>
        <v>3.3330348984453301E-4</v>
      </c>
    </row>
    <row r="87" spans="1:9">
      <c r="A87" s="20"/>
      <c r="C87" s="27"/>
      <c r="D87" s="1"/>
      <c r="F87" s="27"/>
    </row>
    <row r="88" spans="1:9" s="27" customFormat="1">
      <c r="B88" s="27" t="s">
        <v>8</v>
      </c>
      <c r="E88" s="27">
        <f>E7</f>
        <v>95.7</v>
      </c>
      <c r="F88" s="27">
        <f>E88*(365.25/7)</f>
        <v>4993.4892857142859</v>
      </c>
      <c r="G88" s="27">
        <v>1</v>
      </c>
      <c r="H88" s="28"/>
      <c r="I88" s="27">
        <f>SUM(I89,I91,I94,I96,I98,I100)</f>
        <v>0.94839579741255819</v>
      </c>
    </row>
    <row r="89" spans="1:9">
      <c r="A89" s="20"/>
      <c r="C89" s="27" t="s">
        <v>91</v>
      </c>
      <c r="D89" s="27"/>
      <c r="E89" s="20">
        <f>G89*E88</f>
        <v>21.955465587044539</v>
      </c>
      <c r="F89" s="20">
        <f>E89*(365.25/7)</f>
        <v>1145.6048293811455</v>
      </c>
      <c r="G89" s="20">
        <v>0.22941970310391366</v>
      </c>
      <c r="I89" s="20">
        <f>F89*H90</f>
        <v>0.21121292537164976</v>
      </c>
    </row>
    <row r="90" spans="1:9">
      <c r="A90" s="20"/>
      <c r="C90" s="27"/>
      <c r="D90" s="20" t="s">
        <v>82</v>
      </c>
      <c r="F90" s="27"/>
      <c r="H90" s="26">
        <f>B466</f>
        <v>1.8436804730104599E-4</v>
      </c>
    </row>
    <row r="91" spans="1:9">
      <c r="A91" s="20"/>
      <c r="C91" s="27" t="s">
        <v>92</v>
      </c>
      <c r="E91" s="29">
        <f>G91*E88</f>
        <v>15.110526315789473</v>
      </c>
      <c r="F91" s="20">
        <f>E91*(365.25/7)</f>
        <v>788.44567669172932</v>
      </c>
      <c r="G91" s="20">
        <v>0.15789473684210525</v>
      </c>
      <c r="I91" s="20">
        <f>F91*AVERAGE(H92:H93)</f>
        <v>0.17312011840132618</v>
      </c>
    </row>
    <row r="92" spans="1:9">
      <c r="A92" s="20"/>
      <c r="C92" s="27"/>
      <c r="D92" s="2" t="s">
        <v>86</v>
      </c>
      <c r="E92" s="29"/>
      <c r="H92" s="26">
        <f>B455</f>
        <v>2.9047921153145501E-4</v>
      </c>
    </row>
    <row r="93" spans="1:9">
      <c r="A93" s="20"/>
      <c r="C93" s="27"/>
      <c r="D93" s="20" t="s">
        <v>93</v>
      </c>
      <c r="F93" s="27"/>
      <c r="H93" s="26">
        <f>B454</f>
        <v>1.4866358173675799E-4</v>
      </c>
    </row>
    <row r="94" spans="1:9">
      <c r="A94" s="20"/>
      <c r="C94" s="27" t="s">
        <v>95</v>
      </c>
      <c r="E94" s="20">
        <f>G94*E88</f>
        <v>2.8412955465587051</v>
      </c>
      <c r="F94" s="20">
        <f>E94*(365.25/7)</f>
        <v>148.2547426257953</v>
      </c>
      <c r="G94" s="20">
        <v>2.9689608636977064E-2</v>
      </c>
      <c r="I94" s="20">
        <f>F94*H95</f>
        <v>2.7333437401037029E-2</v>
      </c>
    </row>
    <row r="95" spans="1:9">
      <c r="A95" s="20"/>
      <c r="C95" s="27"/>
      <c r="D95" s="30" t="s">
        <v>82</v>
      </c>
      <c r="F95" s="27"/>
      <c r="H95" s="26">
        <f>B466</f>
        <v>1.8436804730104599E-4</v>
      </c>
    </row>
    <row r="96" spans="1:9">
      <c r="A96" s="20"/>
      <c r="C96" s="27" t="s">
        <v>96</v>
      </c>
      <c r="E96" s="29">
        <f>G96*E88</f>
        <v>4.907692307692308</v>
      </c>
      <c r="F96" s="20">
        <f>E96*(365.25/7)</f>
        <v>256.07637362637365</v>
      </c>
      <c r="G96" s="20">
        <v>5.128205128205128E-2</v>
      </c>
      <c r="I96" s="20">
        <f>F96*H97</f>
        <v>4.7212300965427584E-2</v>
      </c>
    </row>
    <row r="97" spans="1:9">
      <c r="A97" s="20"/>
      <c r="C97" s="27"/>
      <c r="D97" s="30" t="s">
        <v>82</v>
      </c>
      <c r="H97" s="26">
        <f>B466</f>
        <v>1.8436804730104599E-4</v>
      </c>
    </row>
    <row r="98" spans="1:9">
      <c r="A98" s="20"/>
      <c r="C98" s="27" t="s">
        <v>97</v>
      </c>
      <c r="D98" s="27"/>
      <c r="E98" s="20">
        <f>G98*E88</f>
        <v>12.269230769230772</v>
      </c>
      <c r="F98" s="20">
        <f>E98*(365.25/7)</f>
        <v>640.19093406593424</v>
      </c>
      <c r="G98" s="20">
        <v>0.12820512820512822</v>
      </c>
      <c r="I98" s="20">
        <f>F98*H99</f>
        <v>0.11803075241356899</v>
      </c>
    </row>
    <row r="99" spans="1:9">
      <c r="A99" s="20"/>
      <c r="C99" s="27"/>
      <c r="D99" s="30" t="s">
        <v>82</v>
      </c>
      <c r="H99" s="26">
        <f>B466</f>
        <v>1.8436804730104599E-4</v>
      </c>
    </row>
    <row r="100" spans="1:9">
      <c r="A100" s="20"/>
      <c r="C100" s="27" t="s">
        <v>98</v>
      </c>
      <c r="D100" s="27"/>
      <c r="E100" s="20">
        <f>G100*E88</f>
        <v>38.615789473684217</v>
      </c>
      <c r="F100" s="20">
        <f>E100*(365.25/7)</f>
        <v>2014.9167293233086</v>
      </c>
      <c r="G100" s="20">
        <v>0.40350877192982459</v>
      </c>
      <c r="I100" s="20">
        <f>F100*H101</f>
        <v>0.37148626285954867</v>
      </c>
    </row>
    <row r="101" spans="1:9">
      <c r="A101" s="20"/>
      <c r="C101" s="27"/>
      <c r="D101" s="30" t="s">
        <v>82</v>
      </c>
      <c r="F101" s="27"/>
      <c r="H101" s="26">
        <f>B466</f>
        <v>1.8436804730104599E-4</v>
      </c>
    </row>
    <row r="102" spans="1:9">
      <c r="A102" s="20"/>
      <c r="C102" s="27"/>
      <c r="D102" s="30"/>
      <c r="F102" s="27"/>
    </row>
    <row r="103" spans="1:9" s="27" customFormat="1">
      <c r="B103" s="27" t="s">
        <v>9</v>
      </c>
      <c r="E103" s="27">
        <f>E8</f>
        <v>11.7</v>
      </c>
      <c r="F103" s="27">
        <f>E103*(365.25/7)</f>
        <v>610.48928571428576</v>
      </c>
      <c r="G103" s="27">
        <v>1</v>
      </c>
      <c r="H103" s="28"/>
      <c r="I103" s="27">
        <f>SUM(I104:I105)</f>
        <v>9.8265069074776293E-2</v>
      </c>
    </row>
    <row r="104" spans="1:9">
      <c r="A104" s="20"/>
      <c r="C104" s="27" t="s">
        <v>99</v>
      </c>
      <c r="D104" s="27"/>
      <c r="E104" s="20">
        <f>G104*E103</f>
        <v>3.3428571428571425</v>
      </c>
      <c r="F104" s="20">
        <f>E104*(365.25/7)</f>
        <v>174.42551020408163</v>
      </c>
      <c r="G104" s="20">
        <v>0.2857142857142857</v>
      </c>
      <c r="I104" s="20">
        <f>F104*AVERAGE(H106:H106)</f>
        <v>2.8075734021364651E-2</v>
      </c>
    </row>
    <row r="105" spans="1:9">
      <c r="A105" s="20"/>
      <c r="C105" s="27" t="s">
        <v>100</v>
      </c>
      <c r="D105" s="27"/>
      <c r="E105" s="20">
        <f>G105*E103</f>
        <v>8.3571428571428577</v>
      </c>
      <c r="F105" s="20">
        <f>E105*(365.25/7)</f>
        <v>436.06377551020415</v>
      </c>
      <c r="G105" s="20">
        <v>0.7142857142857143</v>
      </c>
      <c r="I105" s="20">
        <f>F105*AVERAGE(H106:H106)</f>
        <v>7.0189335053411642E-2</v>
      </c>
    </row>
    <row r="106" spans="1:9">
      <c r="A106" s="20"/>
      <c r="C106" s="27"/>
      <c r="D106" s="3" t="s">
        <v>101</v>
      </c>
      <c r="E106" s="3"/>
      <c r="F106" s="27"/>
      <c r="G106" s="3"/>
      <c r="H106" s="26">
        <f>B467</f>
        <v>1.6096116897416801E-4</v>
      </c>
    </row>
    <row r="107" spans="1:9">
      <c r="A107" s="20"/>
      <c r="C107" s="27"/>
      <c r="D107" s="3"/>
      <c r="E107" s="3"/>
      <c r="F107" s="27"/>
      <c r="G107" s="3"/>
    </row>
    <row r="108" spans="1:9" s="27" customFormat="1">
      <c r="B108" s="27" t="s">
        <v>10</v>
      </c>
      <c r="E108" s="27">
        <f>E9</f>
        <v>49</v>
      </c>
      <c r="F108" s="27">
        <f>E108*(365.25/7)</f>
        <v>2556.75</v>
      </c>
      <c r="G108" s="27">
        <v>0.9973821989528795</v>
      </c>
      <c r="H108" s="28"/>
      <c r="I108" s="27">
        <f>F108*H112</f>
        <v>0.22385248583531697</v>
      </c>
    </row>
    <row r="109" spans="1:9">
      <c r="C109" s="27" t="s">
        <v>102</v>
      </c>
      <c r="D109" s="27"/>
      <c r="E109" s="20">
        <f>G109*E108</f>
        <v>21.678010471204185</v>
      </c>
      <c r="F109" s="20">
        <f>E109*(365.25/7)</f>
        <v>1131.1276178010471</v>
      </c>
      <c r="G109" s="20">
        <v>0.44240837696335072</v>
      </c>
    </row>
    <row r="110" spans="1:9">
      <c r="C110" s="27" t="s">
        <v>103</v>
      </c>
      <c r="D110" s="27"/>
      <c r="E110" s="20">
        <f>G110*E108</f>
        <v>27.193717277486908</v>
      </c>
      <c r="F110" s="20">
        <f>E110*(365.25/7)</f>
        <v>1418.9293193717276</v>
      </c>
      <c r="G110" s="20">
        <v>0.55497382198952872</v>
      </c>
    </row>
    <row r="111" spans="1:9">
      <c r="C111" s="27" t="s">
        <v>104</v>
      </c>
      <c r="D111" s="27">
        <f>F108-SUM(F109:F110)</f>
        <v>6.6930628272252761</v>
      </c>
      <c r="E111" s="20" t="s">
        <v>105</v>
      </c>
      <c r="F111" s="27" t="e">
        <f>E111*(365.25/7)</f>
        <v>#VALUE!</v>
      </c>
      <c r="G111" s="20">
        <v>2.6178010471205049E-3</v>
      </c>
    </row>
    <row r="112" spans="1:9">
      <c r="C112" s="27"/>
      <c r="D112" s="2" t="s">
        <v>276</v>
      </c>
      <c r="F112" s="27"/>
      <c r="H112" s="26">
        <f>B510</f>
        <v>8.75535292208143E-5</v>
      </c>
    </row>
    <row r="113" spans="1:9">
      <c r="C113" s="27"/>
      <c r="D113" s="2"/>
      <c r="F113" s="27"/>
    </row>
    <row r="114" spans="1:9">
      <c r="C114" s="27"/>
      <c r="D114" s="2"/>
      <c r="F114" s="27"/>
    </row>
    <row r="115" spans="1:9">
      <c r="C115" s="27"/>
      <c r="D115" s="2"/>
      <c r="F115" s="27"/>
    </row>
    <row r="116" spans="1:9">
      <c r="C116" s="27"/>
      <c r="D116" s="2"/>
      <c r="F116" s="27"/>
    </row>
    <row r="117" spans="1:9">
      <c r="C117" s="27"/>
      <c r="D117" s="2"/>
      <c r="F117" s="27"/>
    </row>
    <row r="118" spans="1:9">
      <c r="C118" s="27"/>
      <c r="D118" s="2"/>
      <c r="F118" s="27"/>
    </row>
    <row r="119" spans="1:9">
      <c r="C119" s="27"/>
      <c r="D119" s="2"/>
      <c r="F119" s="27"/>
    </row>
    <row r="120" spans="1:9">
      <c r="C120" s="27"/>
      <c r="D120" s="2"/>
      <c r="F120" s="27"/>
    </row>
    <row r="121" spans="1:9">
      <c r="C121" s="27"/>
      <c r="D121" s="2"/>
      <c r="F121" s="27"/>
    </row>
    <row r="122" spans="1:9" s="31" customFormat="1">
      <c r="A122" s="31" t="s">
        <v>106</v>
      </c>
      <c r="E122" s="31">
        <f>E4</f>
        <v>211.5</v>
      </c>
      <c r="F122" s="31">
        <f>E122*(365.25/7)</f>
        <v>11035.767857142857</v>
      </c>
      <c r="H122" s="32"/>
      <c r="I122" s="31">
        <f>SUM(I108,I103,I88,I80,I75)</f>
        <v>1.9566667682220233</v>
      </c>
    </row>
    <row r="123" spans="1:9">
      <c r="F123" s="27"/>
    </row>
    <row r="124" spans="1:9" s="27" customFormat="1">
      <c r="A124" s="27" t="s">
        <v>107</v>
      </c>
      <c r="H124" s="28"/>
    </row>
    <row r="125" spans="1:9" s="27" customFormat="1">
      <c r="B125" s="27" t="s">
        <v>12</v>
      </c>
      <c r="E125" s="27">
        <f>E11</f>
        <v>23.7</v>
      </c>
      <c r="F125" s="27">
        <f t="shared" ref="F125:F133" si="0">E125*(365.25/7)</f>
        <v>1236.632142857143</v>
      </c>
      <c r="G125" s="27">
        <v>1</v>
      </c>
      <c r="H125" s="28"/>
    </row>
    <row r="126" spans="1:9">
      <c r="C126" s="27" t="s">
        <v>108</v>
      </c>
      <c r="D126" s="27"/>
      <c r="E126" s="20">
        <f>G126*E125</f>
        <v>7.8999999999999995</v>
      </c>
      <c r="F126" s="20">
        <f t="shared" si="0"/>
        <v>412.21071428571429</v>
      </c>
      <c r="G126" s="20">
        <v>0.33333333333333331</v>
      </c>
    </row>
    <row r="127" spans="1:9">
      <c r="C127" s="27" t="s">
        <v>109</v>
      </c>
      <c r="D127" s="27"/>
      <c r="E127" s="20">
        <f>G127*E125</f>
        <v>9.8446153846153841</v>
      </c>
      <c r="F127" s="20">
        <f t="shared" si="0"/>
        <v>513.67796703296699</v>
      </c>
      <c r="G127" s="20">
        <v>0.41538461538461535</v>
      </c>
    </row>
    <row r="128" spans="1:9">
      <c r="C128" s="27" t="s">
        <v>110</v>
      </c>
      <c r="D128" s="27"/>
      <c r="E128" s="20">
        <f>G128*E125</f>
        <v>2.4307692307692306</v>
      </c>
      <c r="F128" s="20">
        <f t="shared" si="0"/>
        <v>126.83406593406593</v>
      </c>
      <c r="G128" s="20">
        <v>0.10256410256410256</v>
      </c>
    </row>
    <row r="129" spans="1:9">
      <c r="C129" s="27" t="s">
        <v>111</v>
      </c>
      <c r="D129" s="27"/>
      <c r="E129" s="20">
        <f>G129*E125</f>
        <v>3.5246153846153847</v>
      </c>
      <c r="F129" s="20">
        <f t="shared" si="0"/>
        <v>183.90939560439563</v>
      </c>
      <c r="G129" s="20">
        <v>0.14871794871794872</v>
      </c>
    </row>
    <row r="130" spans="1:9" s="27" customFormat="1">
      <c r="B130" s="27" t="s">
        <v>13</v>
      </c>
      <c r="E130" s="27">
        <f>E12</f>
        <v>13.9</v>
      </c>
      <c r="F130" s="20">
        <f t="shared" si="0"/>
        <v>725.28214285714296</v>
      </c>
      <c r="G130" s="27">
        <v>1</v>
      </c>
      <c r="H130" s="28"/>
    </row>
    <row r="131" spans="1:9">
      <c r="C131" s="27" t="s">
        <v>13</v>
      </c>
      <c r="D131" s="27"/>
      <c r="E131" s="20">
        <f>G131*E130</f>
        <v>13.9</v>
      </c>
      <c r="F131" s="20">
        <f t="shared" si="0"/>
        <v>725.28214285714296</v>
      </c>
      <c r="G131" s="20">
        <v>1</v>
      </c>
    </row>
    <row r="132" spans="1:9" s="27" customFormat="1">
      <c r="B132" s="27" t="s">
        <v>14</v>
      </c>
      <c r="E132" s="27" t="s">
        <v>105</v>
      </c>
      <c r="F132" s="20" t="e">
        <f t="shared" si="0"/>
        <v>#VALUE!</v>
      </c>
      <c r="G132" s="27">
        <v>1</v>
      </c>
      <c r="H132" s="28"/>
    </row>
    <row r="133" spans="1:9">
      <c r="C133" s="27" t="s">
        <v>14</v>
      </c>
      <c r="D133" s="27"/>
      <c r="E133" s="20" t="s">
        <v>105</v>
      </c>
      <c r="F133" s="20" t="e">
        <f t="shared" si="0"/>
        <v>#VALUE!</v>
      </c>
      <c r="G133" s="20">
        <v>1</v>
      </c>
    </row>
    <row r="134" spans="1:9">
      <c r="C134" s="27"/>
      <c r="D134" s="3" t="s">
        <v>101</v>
      </c>
      <c r="E134" s="3"/>
      <c r="F134" s="27"/>
      <c r="G134" s="3"/>
      <c r="H134" s="26">
        <f>B467</f>
        <v>1.6096116897416801E-4</v>
      </c>
    </row>
    <row r="135" spans="1:9" s="31" customFormat="1">
      <c r="A135" s="31" t="s">
        <v>112</v>
      </c>
      <c r="E135" s="31">
        <f>E10</f>
        <v>37.6</v>
      </c>
      <c r="F135" s="31">
        <f>E135*(365.25/7)</f>
        <v>1961.9142857142858</v>
      </c>
      <c r="H135" s="32"/>
      <c r="I135" s="31">
        <f>F135*H134</f>
        <v>0.3157920168556913</v>
      </c>
    </row>
    <row r="136" spans="1:9">
      <c r="C136" s="27"/>
      <c r="D136" s="27"/>
      <c r="F136" s="27"/>
    </row>
    <row r="137" spans="1:9" s="27" customFormat="1">
      <c r="A137" s="27" t="s">
        <v>16</v>
      </c>
      <c r="H137" s="28"/>
    </row>
    <row r="138" spans="1:9" s="27" customFormat="1">
      <c r="B138" s="27" t="s">
        <v>17</v>
      </c>
      <c r="E138" s="27">
        <f>E15</f>
        <v>33.6</v>
      </c>
      <c r="F138" s="27">
        <f t="shared" ref="F138:F151" si="1">E138*(365.25/7)</f>
        <v>1753.2</v>
      </c>
      <c r="G138" s="27">
        <v>1.0036231884057971</v>
      </c>
      <c r="H138" s="28"/>
    </row>
    <row r="139" spans="1:9">
      <c r="C139" s="27" t="s">
        <v>113</v>
      </c>
      <c r="D139" s="27"/>
      <c r="E139" s="20">
        <f>G139*E138</f>
        <v>9.6173913043478265</v>
      </c>
      <c r="F139" s="20">
        <f t="shared" si="1"/>
        <v>501.82173913043482</v>
      </c>
      <c r="G139" s="20">
        <v>0.28623188405797101</v>
      </c>
    </row>
    <row r="140" spans="1:9">
      <c r="C140" s="27" t="s">
        <v>114</v>
      </c>
      <c r="D140" s="27"/>
      <c r="E140" s="20">
        <f>G140*E138</f>
        <v>5.3565217391304358</v>
      </c>
      <c r="F140" s="20">
        <f t="shared" si="1"/>
        <v>279.49565217391313</v>
      </c>
      <c r="G140" s="20">
        <v>0.15942028985507248</v>
      </c>
    </row>
    <row r="141" spans="1:9">
      <c r="C141" s="27" t="s">
        <v>115</v>
      </c>
      <c r="D141" s="27"/>
      <c r="E141" s="20">
        <f>G141*E138</f>
        <v>12.539130434782608</v>
      </c>
      <c r="F141" s="20">
        <f t="shared" si="1"/>
        <v>654.27391304347827</v>
      </c>
      <c r="G141" s="20">
        <v>0.37318840579710144</v>
      </c>
    </row>
    <row r="142" spans="1:9">
      <c r="C142" s="27" t="s">
        <v>116</v>
      </c>
      <c r="D142" s="27"/>
      <c r="E142" s="20">
        <f>G142*E138</f>
        <v>3.1652173913043482</v>
      </c>
      <c r="F142" s="20">
        <f t="shared" si="1"/>
        <v>165.15652173913045</v>
      </c>
      <c r="G142" s="20">
        <v>9.420289855072464E-2</v>
      </c>
    </row>
    <row r="143" spans="1:9">
      <c r="C143" s="27" t="s">
        <v>117</v>
      </c>
      <c r="D143" s="27"/>
      <c r="E143" s="20">
        <f>G143*E138</f>
        <v>0.97391304347826091</v>
      </c>
      <c r="F143" s="20">
        <f t="shared" si="1"/>
        <v>50.817391304347829</v>
      </c>
      <c r="G143" s="20">
        <v>2.8985507246376812E-2</v>
      </c>
    </row>
    <row r="144" spans="1:9">
      <c r="C144" s="27" t="s">
        <v>118</v>
      </c>
      <c r="D144" s="27"/>
      <c r="E144" s="20">
        <f>G144*E138</f>
        <v>0.85217391304347823</v>
      </c>
      <c r="F144" s="20">
        <f t="shared" si="1"/>
        <v>44.46521739130435</v>
      </c>
      <c r="G144" s="20">
        <v>2.5362318840579708E-2</v>
      </c>
    </row>
    <row r="145" spans="1:9">
      <c r="C145" s="27" t="s">
        <v>119</v>
      </c>
      <c r="D145" s="27"/>
      <c r="E145" s="20">
        <f>G145*E138</f>
        <v>1.2173913043478262</v>
      </c>
      <c r="F145" s="20">
        <f t="shared" si="1"/>
        <v>63.521739130434788</v>
      </c>
      <c r="G145" s="20">
        <v>3.6231884057971016E-2</v>
      </c>
    </row>
    <row r="146" spans="1:9" s="27" customFormat="1">
      <c r="B146" s="27" t="s">
        <v>18</v>
      </c>
      <c r="E146" s="27">
        <f>E16</f>
        <v>6.1</v>
      </c>
      <c r="F146" s="27">
        <f t="shared" si="1"/>
        <v>318.28928571428571</v>
      </c>
      <c r="G146" s="27">
        <v>1</v>
      </c>
      <c r="H146" s="28"/>
    </row>
    <row r="147" spans="1:9">
      <c r="C147" s="27" t="s">
        <v>120</v>
      </c>
      <c r="D147" s="27"/>
      <c r="E147" s="20">
        <f>G147*E146</f>
        <v>2.5580645161290323</v>
      </c>
      <c r="F147" s="20">
        <f t="shared" si="1"/>
        <v>133.47615207373272</v>
      </c>
      <c r="G147" s="20">
        <v>0.41935483870967744</v>
      </c>
    </row>
    <row r="148" spans="1:9">
      <c r="C148" s="27" t="s">
        <v>121</v>
      </c>
      <c r="D148" s="27"/>
      <c r="E148" s="20">
        <f>G148*E146</f>
        <v>0.68870967741935474</v>
      </c>
      <c r="F148" s="20">
        <f t="shared" si="1"/>
        <v>35.935887096774188</v>
      </c>
      <c r="G148" s="20">
        <v>0.1129032258064516</v>
      </c>
    </row>
    <row r="149" spans="1:9">
      <c r="C149" s="27" t="s">
        <v>122</v>
      </c>
      <c r="D149" s="27"/>
      <c r="E149" s="20">
        <f>G149*E146</f>
        <v>2.1645161290322581</v>
      </c>
      <c r="F149" s="20">
        <f t="shared" si="1"/>
        <v>112.94135944700461</v>
      </c>
      <c r="G149" s="20">
        <v>0.35483870967741937</v>
      </c>
    </row>
    <row r="150" spans="1:9">
      <c r="C150" s="27" t="s">
        <v>123</v>
      </c>
      <c r="D150" s="27"/>
      <c r="E150" s="20">
        <f>G150*E146</f>
        <v>0.49193548387096769</v>
      </c>
      <c r="F150" s="20">
        <f t="shared" si="1"/>
        <v>25.668490783410135</v>
      </c>
      <c r="G150" s="20">
        <v>8.0645161290322578E-2</v>
      </c>
    </row>
    <row r="151" spans="1:9">
      <c r="C151" s="27" t="s">
        <v>124</v>
      </c>
      <c r="D151" s="27"/>
      <c r="E151" s="20">
        <f>G151*E146</f>
        <v>0.19677419354838707</v>
      </c>
      <c r="F151" s="20">
        <f t="shared" si="1"/>
        <v>10.267396313364054</v>
      </c>
      <c r="G151" s="20">
        <v>3.2258064516129031E-2</v>
      </c>
    </row>
    <row r="152" spans="1:9">
      <c r="C152" s="27"/>
      <c r="D152" s="2" t="s">
        <v>125</v>
      </c>
      <c r="H152" s="26">
        <f>B468</f>
        <v>1.9783800273003599E-4</v>
      </c>
    </row>
    <row r="153" spans="1:9">
      <c r="C153" s="27"/>
      <c r="D153" s="3" t="s">
        <v>126</v>
      </c>
      <c r="F153" s="27"/>
      <c r="G153" s="31"/>
      <c r="H153" s="26">
        <f>B469</f>
        <v>9.1374598860871899E-5</v>
      </c>
    </row>
    <row r="154" spans="1:9" s="31" customFormat="1">
      <c r="A154" s="31" t="s">
        <v>127</v>
      </c>
      <c r="E154" s="31">
        <f>E14</f>
        <v>39.700000000000003</v>
      </c>
      <c r="F154" s="31">
        <f>E154*(365.25/7)</f>
        <v>2071.4892857142859</v>
      </c>
      <c r="H154" s="32"/>
      <c r="I154" s="31">
        <f>F154*AVERAGE(H152:H153)</f>
        <v>0.29955040274456007</v>
      </c>
    </row>
    <row r="155" spans="1:9">
      <c r="C155" s="27"/>
      <c r="D155" s="27"/>
      <c r="F155" s="27"/>
    </row>
    <row r="156" spans="1:9" s="27" customFormat="1">
      <c r="A156" s="27" t="s">
        <v>19</v>
      </c>
      <c r="H156" s="28"/>
    </row>
    <row r="157" spans="1:9" s="27" customFormat="1">
      <c r="B157" s="27" t="s">
        <v>20</v>
      </c>
      <c r="E157" s="33">
        <f>E18</f>
        <v>102.4</v>
      </c>
      <c r="F157" s="27">
        <f>E157*(365.25/7)</f>
        <v>5343.0857142857149</v>
      </c>
      <c r="G157" s="27">
        <v>1.0151057401812689</v>
      </c>
      <c r="H157" s="28"/>
      <c r="I157" s="27">
        <f>F157*AVERAGE(H159:H160)</f>
        <v>0.51565473427394937</v>
      </c>
    </row>
    <row r="158" spans="1:9">
      <c r="C158" s="27" t="s">
        <v>20</v>
      </c>
      <c r="D158" s="27"/>
      <c r="E158" s="29">
        <f>G158*E157</f>
        <v>102.4</v>
      </c>
      <c r="F158" s="20">
        <f>E158*(365.25/7)</f>
        <v>5343.0857142857149</v>
      </c>
      <c r="G158" s="20">
        <v>1</v>
      </c>
    </row>
    <row r="159" spans="1:9">
      <c r="D159" s="30" t="s">
        <v>128</v>
      </c>
      <c r="E159" s="29"/>
      <c r="F159" s="27"/>
      <c r="H159" s="26">
        <f>B529</f>
        <v>5.8936399512656897E-5</v>
      </c>
    </row>
    <row r="160" spans="1:9">
      <c r="D160" s="34" t="s">
        <v>129</v>
      </c>
      <c r="E160" s="29"/>
      <c r="F160" s="27"/>
      <c r="H160" s="26">
        <f>B492</f>
        <v>1.3408117941004401E-4</v>
      </c>
    </row>
    <row r="161" spans="2:9" s="27" customFormat="1">
      <c r="B161" s="27" t="s">
        <v>21</v>
      </c>
      <c r="E161" s="33">
        <f>E19</f>
        <v>52.9</v>
      </c>
      <c r="F161" s="27">
        <f>E161*(365.25/7)</f>
        <v>2760.2464285714286</v>
      </c>
      <c r="G161" s="27">
        <v>1</v>
      </c>
      <c r="H161" s="28"/>
      <c r="I161" s="27">
        <f>SUM(I162,I168,I164)</f>
        <v>0.42540140734145421</v>
      </c>
    </row>
    <row r="162" spans="2:9">
      <c r="C162" s="27" t="s">
        <v>130</v>
      </c>
      <c r="D162" s="27"/>
      <c r="E162" s="29">
        <f>G162*E161</f>
        <v>32.889138576779033</v>
      </c>
      <c r="F162" s="20">
        <f>E162*(365.25/7)</f>
        <v>1716.1082664526489</v>
      </c>
      <c r="G162" s="20">
        <v>0.62172284644194764</v>
      </c>
      <c r="I162" s="20">
        <f>F162*H163</f>
        <v>0.23009782036129722</v>
      </c>
    </row>
    <row r="163" spans="2:9">
      <c r="C163" s="27"/>
      <c r="D163" s="34" t="s">
        <v>129</v>
      </c>
      <c r="E163" s="29"/>
      <c r="F163" s="27"/>
      <c r="H163" s="26">
        <f>B492</f>
        <v>1.3408117941004401E-4</v>
      </c>
    </row>
    <row r="164" spans="2:9">
      <c r="C164" s="27" t="s">
        <v>131</v>
      </c>
      <c r="D164" s="27"/>
      <c r="E164" s="29">
        <f>G164*E161</f>
        <v>2.7737827715355801</v>
      </c>
      <c r="F164" s="20">
        <f>E164*(365.25/7)</f>
        <v>144.73202247191008</v>
      </c>
      <c r="G164" s="20">
        <v>5.2434456928838948E-2</v>
      </c>
      <c r="I164" s="20">
        <f>F164*AVERAGE(H165:H167)</f>
        <v>7.4710151007669909E-2</v>
      </c>
    </row>
    <row r="165" spans="2:9">
      <c r="C165" s="27"/>
      <c r="D165" s="34" t="s">
        <v>132</v>
      </c>
      <c r="E165" s="29"/>
      <c r="F165" s="27"/>
      <c r="H165" s="26">
        <f>B479</f>
        <v>8.3899075325234501E-4</v>
      </c>
    </row>
    <row r="166" spans="2:9">
      <c r="C166" s="27"/>
      <c r="D166" s="34" t="s">
        <v>133</v>
      </c>
      <c r="E166" s="29"/>
      <c r="F166" s="27"/>
      <c r="H166" s="26">
        <f>B478</f>
        <v>4.6337524758036899E-4</v>
      </c>
    </row>
    <row r="167" spans="2:9">
      <c r="C167" s="27"/>
      <c r="D167" s="34" t="s">
        <v>134</v>
      </c>
      <c r="E167" s="29"/>
      <c r="F167" s="27"/>
      <c r="H167" s="26">
        <f>B470</f>
        <v>2.4622324151349502E-4</v>
      </c>
    </row>
    <row r="168" spans="2:9">
      <c r="C168" s="27" t="s">
        <v>135</v>
      </c>
      <c r="D168" s="27"/>
      <c r="E168" s="29">
        <f>G168*E161</f>
        <v>17.23707865168539</v>
      </c>
      <c r="F168" s="20">
        <f>E168*(365.25/7)</f>
        <v>899.40613964686986</v>
      </c>
      <c r="G168" s="20">
        <v>0.32584269662921345</v>
      </c>
      <c r="I168" s="20">
        <f>F168*H169</f>
        <v>0.12059343597248705</v>
      </c>
    </row>
    <row r="169" spans="2:9">
      <c r="C169" s="27"/>
      <c r="D169" s="34" t="s">
        <v>129</v>
      </c>
      <c r="E169" s="29"/>
      <c r="F169" s="27"/>
      <c r="H169" s="26">
        <f>B492</f>
        <v>1.3408117941004401E-4</v>
      </c>
    </row>
    <row r="170" spans="2:9" s="27" customFormat="1">
      <c r="B170" s="27" t="s">
        <v>22</v>
      </c>
      <c r="D170" s="27" t="s">
        <v>136</v>
      </c>
      <c r="E170" s="33">
        <f>(E200-SUM(E186,E177,E161,E157)) / 2</f>
        <v>9.5</v>
      </c>
      <c r="F170" s="27">
        <f>E170*(365.25/7)</f>
        <v>495.69642857142861</v>
      </c>
      <c r="G170" s="27">
        <v>1</v>
      </c>
      <c r="H170" s="28"/>
      <c r="I170" s="27">
        <f>SUM(I171,I175)</f>
        <v>8.2467281210396204E-2</v>
      </c>
    </row>
    <row r="171" spans="2:9">
      <c r="C171" s="27" t="s">
        <v>137</v>
      </c>
      <c r="D171" s="27"/>
      <c r="E171" s="29">
        <f>G171*E170</f>
        <v>1.721875</v>
      </c>
      <c r="F171" s="20">
        <f>E171*(365.25/7)</f>
        <v>89.844977678571439</v>
      </c>
      <c r="G171" s="20">
        <v>0.18124999999999999</v>
      </c>
      <c r="I171" s="20">
        <f>F171*AVERAGE(H172:H174)</f>
        <v>4.6377655303957002E-2</v>
      </c>
    </row>
    <row r="172" spans="2:9">
      <c r="C172" s="27"/>
      <c r="D172" s="34" t="s">
        <v>132</v>
      </c>
      <c r="E172" s="29"/>
      <c r="F172" s="27"/>
      <c r="H172" s="26">
        <f>B479</f>
        <v>8.3899075325234501E-4</v>
      </c>
    </row>
    <row r="173" spans="2:9">
      <c r="C173" s="27"/>
      <c r="D173" s="34" t="s">
        <v>133</v>
      </c>
      <c r="E173" s="29"/>
      <c r="F173" s="27"/>
      <c r="H173" s="26">
        <f>B478</f>
        <v>4.6337524758036899E-4</v>
      </c>
    </row>
    <row r="174" spans="2:9">
      <c r="C174" s="27"/>
      <c r="D174" s="34" t="s">
        <v>134</v>
      </c>
      <c r="E174" s="29"/>
      <c r="F174" s="27"/>
      <c r="H174" s="26">
        <f>B470</f>
        <v>2.4622324151349502E-4</v>
      </c>
    </row>
    <row r="175" spans="2:9">
      <c r="C175" s="27" t="s">
        <v>138</v>
      </c>
      <c r="D175" s="27"/>
      <c r="E175" s="29">
        <f>G175*E170</f>
        <v>7.7781250000000002</v>
      </c>
      <c r="F175" s="20">
        <f>E175*(365.25/7)</f>
        <v>405.85145089285714</v>
      </c>
      <c r="G175" s="20">
        <v>0.81874999999999998</v>
      </c>
      <c r="I175" s="20">
        <f>F175*H176</f>
        <v>3.6089625906439202E-2</v>
      </c>
    </row>
    <row r="176" spans="2:9">
      <c r="C176" s="27"/>
      <c r="D176" s="34" t="s">
        <v>139</v>
      </c>
      <c r="E176" s="29"/>
      <c r="F176" s="27"/>
      <c r="H176" s="26">
        <f>B555</f>
        <v>8.8923239838230102E-5</v>
      </c>
    </row>
    <row r="177" spans="1:9" s="27" customFormat="1">
      <c r="B177" s="27" t="s">
        <v>23</v>
      </c>
      <c r="E177" s="33">
        <f>E21</f>
        <v>22.9</v>
      </c>
      <c r="F177" s="27">
        <f>E177*(365.25/7)</f>
        <v>1194.8892857142857</v>
      </c>
      <c r="G177" s="27">
        <v>0.99595141700404854</v>
      </c>
      <c r="H177" s="28"/>
      <c r="I177" s="27">
        <f>SUM(I178,I180,I182,I184)</f>
        <v>8.4524006569777529E-2</v>
      </c>
    </row>
    <row r="178" spans="1:9">
      <c r="A178" s="35"/>
      <c r="C178" s="27" t="s">
        <v>140</v>
      </c>
      <c r="D178" s="27"/>
      <c r="E178" s="29">
        <f>G178*E177</f>
        <v>2.0396761133603238</v>
      </c>
      <c r="F178" s="20">
        <f>E178*(365.25/7)</f>
        <v>106.42738577212262</v>
      </c>
      <c r="G178" s="20">
        <v>8.9068825910931182E-2</v>
      </c>
      <c r="I178" s="20">
        <f>F178*H179</f>
        <v>1.2806386309009756E-2</v>
      </c>
    </row>
    <row r="179" spans="1:9">
      <c r="D179" s="34" t="s">
        <v>140</v>
      </c>
      <c r="E179" s="29"/>
      <c r="H179" s="26">
        <f>B489</f>
        <v>1.2032980248552E-4</v>
      </c>
    </row>
    <row r="180" spans="1:9">
      <c r="C180" s="27" t="s">
        <v>141</v>
      </c>
      <c r="D180" s="27"/>
      <c r="E180" s="29">
        <f>G180*E177</f>
        <v>0.92712550607287447</v>
      </c>
      <c r="F180" s="20">
        <f>E180*(365.25/7)</f>
        <v>48.376084441873914</v>
      </c>
      <c r="G180" s="20">
        <v>4.048582995951417E-2</v>
      </c>
      <c r="I180" s="20">
        <f>F180*H181</f>
        <v>7.7174957652885873E-3</v>
      </c>
    </row>
    <row r="181" spans="1:9">
      <c r="D181" s="34" t="s">
        <v>142</v>
      </c>
      <c r="E181" s="29"/>
      <c r="H181" s="26">
        <f>B491</f>
        <v>1.5953121990601601E-4</v>
      </c>
    </row>
    <row r="182" spans="1:9">
      <c r="C182" s="27" t="s">
        <v>143</v>
      </c>
      <c r="D182" s="27"/>
      <c r="E182" s="29">
        <f>G182*E177</f>
        <v>19.840485829959512</v>
      </c>
      <c r="F182" s="20">
        <f>E182*(365.25/7)</f>
        <v>1035.2482070561018</v>
      </c>
      <c r="G182" s="20">
        <v>0.8663967611336032</v>
      </c>
      <c r="I182" s="20">
        <f>F182*H183</f>
        <v>6.3631336351831908E-2</v>
      </c>
    </row>
    <row r="183" spans="1:9">
      <c r="D183" s="34" t="s">
        <v>144</v>
      </c>
      <c r="E183" s="29"/>
      <c r="F183" s="27"/>
      <c r="H183" s="26">
        <f>B541</f>
        <v>6.1464811934113902E-5</v>
      </c>
    </row>
    <row r="184" spans="1:9">
      <c r="C184" s="27" t="s">
        <v>145</v>
      </c>
      <c r="D184" s="35">
        <f>F177-SUM(F182,F180,F178)</f>
        <v>4.8376084441874809</v>
      </c>
      <c r="E184" s="29" t="s">
        <v>105</v>
      </c>
      <c r="F184" s="20" t="e">
        <f>E184*(365.25/7)</f>
        <v>#VALUE!</v>
      </c>
      <c r="G184" s="20">
        <v>4.0485829959514552E-3</v>
      </c>
      <c r="I184" s="20">
        <f>D184*H185</f>
        <v>3.6878814364727853E-4</v>
      </c>
    </row>
    <row r="185" spans="1:9">
      <c r="D185" s="30" t="s">
        <v>146</v>
      </c>
      <c r="E185" s="29"/>
      <c r="F185" s="27"/>
      <c r="H185" s="26">
        <f>B540</f>
        <v>7.6233566213980704E-5</v>
      </c>
    </row>
    <row r="186" spans="1:9" s="27" customFormat="1">
      <c r="B186" s="27" t="s">
        <v>24</v>
      </c>
      <c r="E186" s="33">
        <f>E22</f>
        <v>41.4</v>
      </c>
      <c r="F186" s="27">
        <f>E186*(365.25/7)</f>
        <v>2160.1928571428571</v>
      </c>
      <c r="G186" s="27">
        <v>0.99722991689750695</v>
      </c>
      <c r="H186" s="28"/>
      <c r="I186" s="27">
        <f>SUM(I187,I189,I191,I193,I195)</f>
        <v>3.5972382624747374</v>
      </c>
    </row>
    <row r="187" spans="1:9">
      <c r="C187" s="27" t="s">
        <v>147</v>
      </c>
      <c r="D187" s="27"/>
      <c r="E187" s="29">
        <f>G187*E186</f>
        <v>35.665927977839331</v>
      </c>
      <c r="F187" s="20">
        <f>E187*(365.25/7)</f>
        <v>1860.9971705579737</v>
      </c>
      <c r="G187" s="20">
        <v>0.86149584487534625</v>
      </c>
      <c r="I187" s="20">
        <f>F187*H188</f>
        <v>3.4300028274725762</v>
      </c>
    </row>
    <row r="188" spans="1:9">
      <c r="D188" s="34" t="s">
        <v>148</v>
      </c>
      <c r="E188" s="29"/>
      <c r="H188" s="26">
        <f>B486</f>
        <v>1.8430994317117501E-3</v>
      </c>
    </row>
    <row r="189" spans="1:9">
      <c r="C189" s="27" t="s">
        <v>149</v>
      </c>
      <c r="D189" s="27"/>
      <c r="E189" s="29">
        <f>G189*E186</f>
        <v>4.013850415512465</v>
      </c>
      <c r="F189" s="20">
        <f>E189*(365.25/7)</f>
        <v>209.43698060941827</v>
      </c>
      <c r="G189" s="20">
        <v>9.6952908587257608E-2</v>
      </c>
      <c r="I189" s="20">
        <f>F189*H190</f>
        <v>0.14621489874048951</v>
      </c>
    </row>
    <row r="190" spans="1:9">
      <c r="C190" s="27"/>
      <c r="D190" s="34" t="s">
        <v>150</v>
      </c>
      <c r="E190" s="29"/>
      <c r="H190" s="26">
        <f>B488</f>
        <v>6.9813314876405498E-4</v>
      </c>
    </row>
    <row r="191" spans="1:9">
      <c r="C191" s="27" t="s">
        <v>151</v>
      </c>
      <c r="D191" s="27"/>
      <c r="E191" s="29">
        <f>G191*E186</f>
        <v>1.2614958448753462</v>
      </c>
      <c r="F191" s="20">
        <f>E191*(365.25/7)</f>
        <v>65.823051048674316</v>
      </c>
      <c r="G191" s="20">
        <v>3.0470914127423823E-2</v>
      </c>
      <c r="I191" s="20">
        <f>F191*H192</f>
        <v>1.6717065791495154E-2</v>
      </c>
    </row>
    <row r="192" spans="1:9">
      <c r="C192" s="27"/>
      <c r="D192" s="34" t="s">
        <v>152</v>
      </c>
      <c r="E192" s="29"/>
      <c r="H192" s="26">
        <f>B459</f>
        <v>2.53969779965583E-4</v>
      </c>
    </row>
    <row r="193" spans="1:9">
      <c r="C193" s="27" t="s">
        <v>153</v>
      </c>
      <c r="D193" s="35">
        <f>F186-SUM(F187,F189,F191,F195)</f>
        <v>5.9839137316980668</v>
      </c>
      <c r="E193" s="29" t="s">
        <v>105</v>
      </c>
      <c r="F193" s="20" t="e">
        <f>E193*(365.25/7)</f>
        <v>#VALUE!</v>
      </c>
      <c r="G193" s="20">
        <v>2.7700831024930483E-3</v>
      </c>
      <c r="I193" s="20">
        <f>D193*H194</f>
        <v>1.0758676175441678E-3</v>
      </c>
    </row>
    <row r="194" spans="1:9">
      <c r="C194" s="27"/>
      <c r="D194" s="34" t="s">
        <v>154</v>
      </c>
      <c r="E194" s="29"/>
      <c r="H194" s="26">
        <f>B473</f>
        <v>1.7979330347713199E-4</v>
      </c>
    </row>
    <row r="195" spans="1:9">
      <c r="C195" s="27" t="s">
        <v>155</v>
      </c>
      <c r="D195" s="27"/>
      <c r="E195" s="29">
        <f>G195*E186</f>
        <v>0.3440443213296398</v>
      </c>
      <c r="F195" s="20">
        <f>E195*(365.25/7)</f>
        <v>17.951741195092993</v>
      </c>
      <c r="G195" s="20">
        <v>8.3102493074792231E-3</v>
      </c>
      <c r="I195" s="20">
        <f>F195*H196</f>
        <v>3.2276028526322864E-3</v>
      </c>
    </row>
    <row r="196" spans="1:9">
      <c r="C196" s="27"/>
      <c r="D196" s="34" t="s">
        <v>154</v>
      </c>
      <c r="E196" s="29"/>
      <c r="H196" s="26">
        <f>B473</f>
        <v>1.7979330347713199E-4</v>
      </c>
    </row>
    <row r="197" spans="1:9" s="27" customFormat="1">
      <c r="B197" s="27" t="s">
        <v>25</v>
      </c>
      <c r="D197" s="27" t="s">
        <v>136</v>
      </c>
      <c r="E197" s="33">
        <f>(E200-SUM(E157,E161,E177,E186))/2</f>
        <v>9.4999999999999858</v>
      </c>
      <c r="F197" s="27">
        <f>E197*(365.25/7)</f>
        <v>495.69642857142787</v>
      </c>
      <c r="G197" s="27">
        <v>1</v>
      </c>
      <c r="H197" s="28"/>
      <c r="I197" s="27">
        <f>F197*H199</f>
        <v>2.5092190216528951E-2</v>
      </c>
    </row>
    <row r="198" spans="1:9">
      <c r="C198" s="27" t="s">
        <v>25</v>
      </c>
      <c r="D198" s="27"/>
      <c r="E198" s="29" t="s">
        <v>105</v>
      </c>
      <c r="F198" s="27" t="e">
        <f>E198*(365.25/7)</f>
        <v>#VALUE!</v>
      </c>
      <c r="G198" s="20">
        <v>1</v>
      </c>
    </row>
    <row r="199" spans="1:9">
      <c r="C199" s="27"/>
      <c r="D199" s="34" t="s">
        <v>156</v>
      </c>
      <c r="E199" s="29"/>
      <c r="F199" s="27"/>
      <c r="H199" s="26">
        <f>B532</f>
        <v>5.0620074646983798E-5</v>
      </c>
    </row>
    <row r="200" spans="1:9" s="31" customFormat="1">
      <c r="A200" s="31" t="s">
        <v>157</v>
      </c>
      <c r="E200" s="36">
        <f>E17</f>
        <v>238.6</v>
      </c>
      <c r="F200" s="31">
        <f>E200*(365.25/7)</f>
        <v>12449.807142857144</v>
      </c>
      <c r="H200" s="32"/>
      <c r="I200" s="31">
        <f>SUM(I161,I170,I157,I177,I186,I197)</f>
        <v>4.7303778820868434</v>
      </c>
    </row>
    <row r="201" spans="1:9">
      <c r="C201" s="27"/>
      <c r="D201" s="27"/>
      <c r="E201" s="29"/>
      <c r="F201" s="27"/>
    </row>
    <row r="202" spans="1:9" s="27" customFormat="1">
      <c r="A202" s="27" t="s">
        <v>26</v>
      </c>
      <c r="E202" s="29"/>
      <c r="H202" s="28"/>
    </row>
    <row r="203" spans="1:9" s="27" customFormat="1">
      <c r="B203" s="27" t="s">
        <v>158</v>
      </c>
      <c r="E203" s="33">
        <f>E25</f>
        <v>30</v>
      </c>
      <c r="F203" s="27">
        <f>E203*(365.25/7)</f>
        <v>1565.3571428571429</v>
      </c>
      <c r="G203" s="27">
        <v>0.97826086956521752</v>
      </c>
      <c r="H203" s="28"/>
      <c r="I203" s="27">
        <f>SUM(I204,I206,I208)</f>
        <v>0.27368616551315966</v>
      </c>
    </row>
    <row r="204" spans="1:9">
      <c r="A204" s="20"/>
      <c r="C204" s="27" t="s">
        <v>159</v>
      </c>
      <c r="D204" s="27"/>
      <c r="E204" s="29">
        <f>G204*E203</f>
        <v>25.434782608695656</v>
      </c>
      <c r="F204" s="20">
        <f>E204*(365.25/7)</f>
        <v>1327.1506211180126</v>
      </c>
      <c r="G204" s="20">
        <v>0.84782608695652184</v>
      </c>
      <c r="I204" s="20">
        <f>F204*H205</f>
        <v>0.2302661782770925</v>
      </c>
    </row>
    <row r="205" spans="1:9">
      <c r="A205" s="20"/>
      <c r="C205" s="27"/>
      <c r="D205" s="34" t="s">
        <v>160</v>
      </c>
      <c r="E205" s="29"/>
      <c r="H205" s="26">
        <f>B484</f>
        <v>1.73504178510735E-4</v>
      </c>
    </row>
    <row r="206" spans="1:9">
      <c r="A206" s="20"/>
      <c r="C206" s="27" t="s">
        <v>161</v>
      </c>
      <c r="D206" s="27"/>
      <c r="E206" s="29">
        <f>G206*E203</f>
        <v>3.9130434782608696</v>
      </c>
      <c r="F206" s="20">
        <f>E206*(365.25/7)</f>
        <v>204.17701863354037</v>
      </c>
      <c r="G206" s="20">
        <v>0.13043478260869565</v>
      </c>
      <c r="I206" s="20">
        <f>F206*H207</f>
        <v>4.0393973569832972E-2</v>
      </c>
    </row>
    <row r="207" spans="1:9">
      <c r="A207" s="20"/>
      <c r="C207" s="27"/>
      <c r="D207" s="34" t="s">
        <v>125</v>
      </c>
      <c r="E207" s="29"/>
      <c r="H207" s="26">
        <f>B468</f>
        <v>1.9783800273003599E-4</v>
      </c>
    </row>
    <row r="208" spans="1:9">
      <c r="A208" s="20"/>
      <c r="C208" s="27" t="s">
        <v>162</v>
      </c>
      <c r="D208" s="27">
        <f>F203-SUM(F204,F206)</f>
        <v>34.029503105589811</v>
      </c>
      <c r="E208" s="29" t="s">
        <v>105</v>
      </c>
      <c r="F208" s="20" t="e">
        <f>E208*(365.25/7)</f>
        <v>#VALUE!</v>
      </c>
      <c r="G208" s="20">
        <v>2.1739130434782483E-2</v>
      </c>
      <c r="I208" s="20">
        <f>D208*H209</f>
        <v>3.0260136662341587E-3</v>
      </c>
    </row>
    <row r="209" spans="1:9">
      <c r="A209" s="20"/>
      <c r="C209" s="27"/>
      <c r="D209" s="34" t="s">
        <v>139</v>
      </c>
      <c r="E209" s="29"/>
      <c r="H209" s="26">
        <f>B555</f>
        <v>8.8923239838230102E-5</v>
      </c>
    </row>
    <row r="210" spans="1:9" s="27" customFormat="1">
      <c r="B210" s="27" t="s">
        <v>28</v>
      </c>
      <c r="E210" s="33">
        <f>E234-SUM(E203,E213,E220,E223,E227)</f>
        <v>10.199999999999996</v>
      </c>
      <c r="F210" s="27">
        <f>E210*(365.25/7)</f>
        <v>532.22142857142842</v>
      </c>
      <c r="G210" s="27">
        <v>1</v>
      </c>
      <c r="H210" s="28"/>
      <c r="I210" s="27">
        <f>F211*H212</f>
        <v>0.10529362443869791</v>
      </c>
    </row>
    <row r="211" spans="1:9">
      <c r="A211" s="20"/>
      <c r="C211" s="27" t="s">
        <v>28</v>
      </c>
      <c r="D211" s="27"/>
      <c r="E211" s="29">
        <f>G211*E210</f>
        <v>10.199999999999996</v>
      </c>
      <c r="F211" s="20">
        <f>E211*(365.25/7)</f>
        <v>532.22142857142842</v>
      </c>
      <c r="G211" s="20">
        <v>1</v>
      </c>
    </row>
    <row r="212" spans="1:9">
      <c r="A212" s="20"/>
      <c r="C212" s="27"/>
      <c r="D212" s="34" t="s">
        <v>125</v>
      </c>
      <c r="E212" s="29"/>
      <c r="H212" s="26">
        <f>B468</f>
        <v>1.9783800273003599E-4</v>
      </c>
    </row>
    <row r="213" spans="1:9" s="27" customFormat="1">
      <c r="B213" s="27" t="s">
        <v>29</v>
      </c>
      <c r="E213" s="33">
        <f>E27</f>
        <v>9.9</v>
      </c>
      <c r="F213" s="27">
        <f>E213*(365.25/7)</f>
        <v>516.56785714285718</v>
      </c>
      <c r="G213" s="27">
        <v>1</v>
      </c>
      <c r="H213" s="28"/>
      <c r="I213" s="27">
        <f>SUM(I214,I215,I217)</f>
        <v>6.5731891336599471E-2</v>
      </c>
    </row>
    <row r="214" spans="1:9">
      <c r="A214" s="20"/>
      <c r="C214" s="27" t="s">
        <v>163</v>
      </c>
      <c r="D214" s="27"/>
      <c r="E214" s="29">
        <f>G214*E213</f>
        <v>8.25</v>
      </c>
      <c r="F214" s="20">
        <f>E214*(365.25/7)</f>
        <v>430.47321428571428</v>
      </c>
      <c r="G214" s="20">
        <v>0.83333333333333326</v>
      </c>
      <c r="I214" s="20">
        <f>F214*H216</f>
        <v>5.6953256442697463E-2</v>
      </c>
    </row>
    <row r="215" spans="1:9">
      <c r="A215" s="20"/>
      <c r="C215" s="27" t="s">
        <v>164</v>
      </c>
      <c r="D215" s="27"/>
      <c r="E215" s="29">
        <f>G215*E213</f>
        <v>0.82499999999999996</v>
      </c>
      <c r="F215" s="20">
        <f>E215*(365.25/7)</f>
        <v>43.047321428571429</v>
      </c>
      <c r="G215" s="20">
        <v>8.3333333333333329E-2</v>
      </c>
      <c r="I215" s="20">
        <f>F215*H216</f>
        <v>5.6953256442697463E-3</v>
      </c>
    </row>
    <row r="216" spans="1:9">
      <c r="A216" s="20"/>
      <c r="C216" s="27"/>
      <c r="D216" s="34" t="s">
        <v>165</v>
      </c>
      <c r="E216" s="29"/>
      <c r="H216" s="26">
        <f>B482</f>
        <v>1.32303833438743E-4</v>
      </c>
    </row>
    <row r="217" spans="1:9">
      <c r="A217" s="20"/>
      <c r="C217" s="27" t="s">
        <v>166</v>
      </c>
      <c r="D217" s="27"/>
      <c r="E217" s="29">
        <f>G217*E213</f>
        <v>0.82499999999999996</v>
      </c>
      <c r="F217" s="20">
        <f>E217*(365.25/7)</f>
        <v>43.047321428571429</v>
      </c>
      <c r="G217" s="20">
        <v>8.3333333333333329E-2</v>
      </c>
      <c r="I217" s="20">
        <f>F217*AVERAGE(H218:H219)</f>
        <v>3.0833092496322708E-3</v>
      </c>
    </row>
    <row r="218" spans="1:9">
      <c r="A218" s="20"/>
      <c r="C218" s="27"/>
      <c r="D218" s="34" t="s">
        <v>139</v>
      </c>
      <c r="E218" s="29"/>
      <c r="H218" s="26">
        <f>B555</f>
        <v>8.8923239838230102E-5</v>
      </c>
    </row>
    <row r="219" spans="1:9">
      <c r="A219" s="20"/>
      <c r="C219" s="27"/>
      <c r="D219" s="34" t="s">
        <v>167</v>
      </c>
      <c r="E219" s="29"/>
      <c r="H219" s="26">
        <f>B528</f>
        <v>5.4328844022477301E-5</v>
      </c>
    </row>
    <row r="220" spans="1:9" s="27" customFormat="1">
      <c r="B220" s="27" t="s">
        <v>168</v>
      </c>
      <c r="E220" s="33">
        <f>E28</f>
        <v>5.0999999999999996</v>
      </c>
      <c r="F220" s="27">
        <f>E220*(365.25/7)</f>
        <v>266.11071428571427</v>
      </c>
      <c r="G220" s="27">
        <v>1</v>
      </c>
      <c r="H220" s="28"/>
      <c r="I220" s="27">
        <f>F220*H222</f>
        <v>3.8916157346459757E-2</v>
      </c>
    </row>
    <row r="221" spans="1:9">
      <c r="A221" s="20"/>
      <c r="C221" s="27" t="s">
        <v>168</v>
      </c>
      <c r="D221" s="27"/>
      <c r="E221" s="29">
        <f>G221*E220</f>
        <v>5.0999999999999996</v>
      </c>
      <c r="F221" s="20">
        <f>E221*(365.25/7)</f>
        <v>266.11071428571427</v>
      </c>
      <c r="G221" s="20">
        <v>1</v>
      </c>
    </row>
    <row r="222" spans="1:9">
      <c r="A222" s="20"/>
      <c r="D222" s="3" t="s">
        <v>169</v>
      </c>
      <c r="E222" s="29"/>
      <c r="H222" s="26">
        <f>B485</f>
        <v>1.4624047532590801E-4</v>
      </c>
    </row>
    <row r="223" spans="1:9" s="27" customFormat="1">
      <c r="B223" s="27" t="s">
        <v>31</v>
      </c>
      <c r="E223" s="33">
        <f>E29</f>
        <v>4.5</v>
      </c>
      <c r="F223" s="27">
        <f>E223*(365.25/7)</f>
        <v>234.80357142857144</v>
      </c>
      <c r="G223" s="27">
        <v>1</v>
      </c>
      <c r="H223" s="28"/>
      <c r="I223" s="27">
        <f>SUM(I224:I225)</f>
        <v>3.4337785893935081E-2</v>
      </c>
    </row>
    <row r="224" spans="1:9">
      <c r="A224" s="20"/>
      <c r="C224" s="27" t="s">
        <v>170</v>
      </c>
      <c r="D224" s="27"/>
      <c r="E224" s="29">
        <f>G224*E223</f>
        <v>2.15625</v>
      </c>
      <c r="F224" s="20">
        <f>E224*(365.25/7)</f>
        <v>112.51004464285715</v>
      </c>
      <c r="G224" s="20">
        <v>0.47916666666666663</v>
      </c>
      <c r="I224" s="20">
        <f>F224*H226</f>
        <v>1.6453522407510562E-2</v>
      </c>
    </row>
    <row r="225" spans="1:9">
      <c r="A225" s="20"/>
      <c r="C225" s="27" t="s">
        <v>171</v>
      </c>
      <c r="D225" s="27"/>
      <c r="E225" s="29">
        <f>G225*E223</f>
        <v>2.34375</v>
      </c>
      <c r="F225" s="20">
        <f>E225*(365.25/7)</f>
        <v>122.29352678571429</v>
      </c>
      <c r="G225" s="20">
        <v>0.52083333333333337</v>
      </c>
      <c r="I225" s="20">
        <f>F225*H226</f>
        <v>1.788426348642452E-2</v>
      </c>
    </row>
    <row r="226" spans="1:9">
      <c r="A226" s="20"/>
      <c r="D226" s="3" t="s">
        <v>169</v>
      </c>
      <c r="E226" s="29"/>
      <c r="H226" s="26">
        <f>B485</f>
        <v>1.4624047532590801E-4</v>
      </c>
    </row>
    <row r="227" spans="1:9" s="27" customFormat="1">
      <c r="B227" s="27" t="s">
        <v>32</v>
      </c>
      <c r="E227" s="33">
        <f>E30</f>
        <v>8.6</v>
      </c>
      <c r="F227" s="27">
        <f>E227*(365.25/7)</f>
        <v>448.73571428571427</v>
      </c>
      <c r="G227" s="27">
        <v>0.9882352941176471</v>
      </c>
      <c r="H227" s="28"/>
      <c r="I227" s="27">
        <f>SUM(I228,I231)</f>
        <v>5.3046980472466289E-2</v>
      </c>
    </row>
    <row r="228" spans="1:9">
      <c r="A228" s="20"/>
      <c r="C228" s="27" t="s">
        <v>172</v>
      </c>
      <c r="D228" s="27"/>
      <c r="E228" s="29">
        <f>G228*E227</f>
        <v>6.2729411764705887</v>
      </c>
      <c r="F228" s="20">
        <f>E228*(365.25/7)</f>
        <v>327.31310924369751</v>
      </c>
      <c r="G228" s="20">
        <v>0.72941176470588243</v>
      </c>
      <c r="I228" s="20">
        <f>F228*AVERAGE(H229:H230)</f>
        <v>4.5461886859775771E-2</v>
      </c>
    </row>
    <row r="229" spans="1:9">
      <c r="A229" s="20"/>
      <c r="C229" s="3"/>
      <c r="D229" s="3" t="s">
        <v>169</v>
      </c>
      <c r="E229" s="29"/>
      <c r="H229" s="26">
        <f>B485</f>
        <v>1.4624047532590801E-4</v>
      </c>
    </row>
    <row r="230" spans="1:9">
      <c r="A230" s="20"/>
      <c r="C230" s="37"/>
      <c r="D230" s="37" t="s">
        <v>173</v>
      </c>
      <c r="E230" s="29"/>
      <c r="H230" s="26">
        <f>B476</f>
        <v>1.3154789046745599E-4</v>
      </c>
    </row>
    <row r="231" spans="1:9">
      <c r="A231" s="20"/>
      <c r="C231" s="27" t="s">
        <v>174</v>
      </c>
      <c r="D231" s="27"/>
      <c r="E231" s="29">
        <f>G231*E227</f>
        <v>2.2258823529411766</v>
      </c>
      <c r="F231" s="20">
        <f>E231*(365.25/7)</f>
        <v>116.14336134453782</v>
      </c>
      <c r="G231" s="20">
        <v>0.25882352941176473</v>
      </c>
      <c r="I231" s="20">
        <f>F231*AVERAGE(H232:H233)</f>
        <v>7.5850936126905166E-3</v>
      </c>
    </row>
    <row r="232" spans="1:9">
      <c r="A232" s="20"/>
      <c r="D232" s="38" t="s">
        <v>146</v>
      </c>
      <c r="E232" s="29"/>
      <c r="H232" s="26">
        <f>B540</f>
        <v>7.6233566213980704E-5</v>
      </c>
    </row>
    <row r="233" spans="1:9">
      <c r="A233" s="20"/>
      <c r="D233" s="3" t="s">
        <v>175</v>
      </c>
      <c r="E233" s="29"/>
      <c r="H233" s="26">
        <f>B556</f>
        <v>5.4382484929733503E-5</v>
      </c>
    </row>
    <row r="234" spans="1:9" s="31" customFormat="1">
      <c r="A234" s="31" t="s">
        <v>176</v>
      </c>
      <c r="E234" s="36">
        <f>E24</f>
        <v>68.3</v>
      </c>
      <c r="F234" s="31">
        <f>E234*(365.25/7)</f>
        <v>3563.7964285714284</v>
      </c>
      <c r="H234" s="32"/>
      <c r="I234" s="31">
        <f>SUM(I227,I220,I213,I210,I203,I223)</f>
        <v>0.57101260500131823</v>
      </c>
    </row>
    <row r="235" spans="1:9">
      <c r="C235" s="27"/>
      <c r="D235" s="27"/>
      <c r="F235" s="27"/>
    </row>
    <row r="236" spans="1:9" s="27" customFormat="1">
      <c r="A236" s="27" t="s">
        <v>33</v>
      </c>
      <c r="H236" s="28"/>
    </row>
    <row r="237" spans="1:9" s="27" customFormat="1">
      <c r="B237" s="27" t="s">
        <v>34</v>
      </c>
      <c r="E237" s="27">
        <f>E32</f>
        <v>6.9</v>
      </c>
      <c r="F237" s="27">
        <f>E237*(365.25/7)</f>
        <v>360.0321428571429</v>
      </c>
      <c r="G237" s="27">
        <v>0.98648648648648651</v>
      </c>
      <c r="H237" s="28"/>
      <c r="I237" s="27">
        <f>SUM(I238,I239,I241)</f>
        <v>4.6765583708478525E-2</v>
      </c>
    </row>
    <row r="238" spans="1:9">
      <c r="C238" s="27" t="s">
        <v>177</v>
      </c>
      <c r="D238" s="27"/>
      <c r="E238" s="20">
        <f>G238*E237</f>
        <v>5.5013513513513512</v>
      </c>
      <c r="F238" s="20">
        <f>E238*(365.25/7)</f>
        <v>287.05265444015447</v>
      </c>
      <c r="G238" s="20">
        <v>0.79729729729729726</v>
      </c>
      <c r="I238" s="20">
        <f>F238*H240</f>
        <v>3.7761171144685933E-2</v>
      </c>
    </row>
    <row r="239" spans="1:9">
      <c r="C239" s="27" t="s">
        <v>178</v>
      </c>
      <c r="D239" s="27"/>
      <c r="E239" s="20">
        <f>G239*E237</f>
        <v>0.1864864864864865</v>
      </c>
      <c r="F239" s="20">
        <f>E239*(365.25/7)</f>
        <v>9.7305984555984573</v>
      </c>
      <c r="G239" s="20">
        <v>2.7027027027027029E-2</v>
      </c>
      <c r="I239" s="20">
        <f>F239*H240</f>
        <v>1.2800396998198622E-3</v>
      </c>
    </row>
    <row r="240" spans="1:9">
      <c r="C240" s="27"/>
      <c r="D240" s="37" t="s">
        <v>173</v>
      </c>
      <c r="H240" s="26">
        <f>B476</f>
        <v>1.3154789046745599E-4</v>
      </c>
    </row>
    <row r="241" spans="1:9">
      <c r="C241" s="27" t="s">
        <v>179</v>
      </c>
      <c r="D241" s="27"/>
      <c r="E241" s="20">
        <f>G241*E237</f>
        <v>1.1189189189189188</v>
      </c>
      <c r="F241" s="20">
        <f>E241*(365.25/7)</f>
        <v>58.383590733590729</v>
      </c>
      <c r="G241" s="20">
        <v>0.16216216216216214</v>
      </c>
      <c r="I241" s="20">
        <f>F241*H242</f>
        <v>7.7243728639727269E-3</v>
      </c>
    </row>
    <row r="242" spans="1:9">
      <c r="C242" s="27"/>
      <c r="D242" s="34" t="s">
        <v>165</v>
      </c>
      <c r="H242" s="26">
        <f>B482</f>
        <v>1.32303833438743E-4</v>
      </c>
    </row>
    <row r="243" spans="1:9" s="27" customFormat="1">
      <c r="B243" s="27" t="s">
        <v>35</v>
      </c>
      <c r="D243" s="27" t="s">
        <v>136</v>
      </c>
      <c r="E243" s="27">
        <f>(E251-E237)/2</f>
        <v>8.1000000000000014</v>
      </c>
      <c r="F243" s="27">
        <f>E243*(365.25/7)</f>
        <v>422.64642857142866</v>
      </c>
      <c r="G243" s="27">
        <v>0.96129032258064506</v>
      </c>
      <c r="H243" s="28"/>
      <c r="I243" s="27">
        <f>SUM(I244,I245,I246)</f>
        <v>1.7945563641959157E-2</v>
      </c>
    </row>
    <row r="244" spans="1:9">
      <c r="C244" s="27" t="s">
        <v>180</v>
      </c>
      <c r="D244" s="27"/>
      <c r="E244" s="20">
        <f>G244*E243</f>
        <v>5.4870967741935486</v>
      </c>
      <c r="F244" s="20">
        <f>E244*(365.25/7)</f>
        <v>286.30887096774194</v>
      </c>
      <c r="G244" s="20">
        <v>0.67741935483870963</v>
      </c>
      <c r="I244" s="20">
        <f>F244*H247</f>
        <v>1.2235611574063061E-2</v>
      </c>
    </row>
    <row r="245" spans="1:9">
      <c r="C245" s="27" t="s">
        <v>181</v>
      </c>
      <c r="D245" s="27"/>
      <c r="E245" s="20">
        <f>G245*E243</f>
        <v>2.2993548387096778</v>
      </c>
      <c r="F245" s="20">
        <f>E245*(365.25/7)</f>
        <v>119.97705069124427</v>
      </c>
      <c r="G245" s="20">
        <v>0.28387096774193549</v>
      </c>
      <c r="I245" s="20">
        <f>F245*H247</f>
        <v>5.1273038977026177E-3</v>
      </c>
    </row>
    <row r="246" spans="1:9">
      <c r="C246" s="27" t="s">
        <v>182</v>
      </c>
      <c r="D246" s="27"/>
      <c r="E246" s="20">
        <f>G246*E243</f>
        <v>0.26129032258064522</v>
      </c>
      <c r="F246" s="20">
        <f>E246*(365.25/7)</f>
        <v>13.633755760368667</v>
      </c>
      <c r="G246" s="20">
        <v>3.2258064516129031E-2</v>
      </c>
      <c r="I246" s="20">
        <f>F246*H247</f>
        <v>5.8264817019347927E-4</v>
      </c>
    </row>
    <row r="247" spans="1:9">
      <c r="C247" s="27"/>
      <c r="D247" s="37" t="s">
        <v>183</v>
      </c>
      <c r="H247" s="26">
        <f>B550</f>
        <v>4.2735705438346799E-5</v>
      </c>
    </row>
    <row r="248" spans="1:9" s="27" customFormat="1">
      <c r="B248" s="27" t="s">
        <v>36</v>
      </c>
      <c r="D248" s="27" t="s">
        <v>136</v>
      </c>
      <c r="E248" s="27">
        <f>(E251-E237)/2</f>
        <v>8.1000000000000014</v>
      </c>
      <c r="F248" s="20">
        <f>E248*(365.25/7)</f>
        <v>422.64642857142866</v>
      </c>
      <c r="G248" s="27">
        <v>1</v>
      </c>
      <c r="H248" s="28"/>
      <c r="I248" s="27">
        <f>F248*H250</f>
        <v>2.7724765526719038E-2</v>
      </c>
    </row>
    <row r="249" spans="1:9">
      <c r="C249" s="27" t="s">
        <v>36</v>
      </c>
      <c r="D249" s="27"/>
      <c r="E249" s="20" t="s">
        <v>105</v>
      </c>
      <c r="F249" s="20" t="e">
        <f>E249*(365.25/7)</f>
        <v>#VALUE!</v>
      </c>
      <c r="G249" s="20">
        <v>1</v>
      </c>
    </row>
    <row r="250" spans="1:9">
      <c r="C250" s="27"/>
      <c r="D250" s="20" t="s">
        <v>184</v>
      </c>
      <c r="H250" s="26">
        <f>B549</f>
        <v>6.5598012079341302E-5</v>
      </c>
    </row>
    <row r="251" spans="1:9" s="31" customFormat="1">
      <c r="A251" s="31" t="s">
        <v>185</v>
      </c>
      <c r="E251" s="31">
        <f>E31</f>
        <v>23.1</v>
      </c>
      <c r="F251" s="31">
        <f>E251*(365.25/7)</f>
        <v>1205.325</v>
      </c>
      <c r="H251" s="32"/>
      <c r="I251" s="31">
        <f>SUM(I248,I243,I237)</f>
        <v>9.2435912877156717E-2</v>
      </c>
    </row>
    <row r="252" spans="1:9">
      <c r="C252" s="27"/>
      <c r="D252" s="27"/>
      <c r="F252" s="27"/>
    </row>
    <row r="253" spans="1:9" s="27" customFormat="1">
      <c r="A253" s="27" t="s">
        <v>37</v>
      </c>
      <c r="H253" s="28"/>
    </row>
    <row r="254" spans="1:9" s="27" customFormat="1">
      <c r="B254" s="27" t="s">
        <v>38</v>
      </c>
      <c r="E254" s="27">
        <f>E36</f>
        <v>45.4</v>
      </c>
      <c r="F254" s="27">
        <f>E254*(365.25/7)</f>
        <v>2368.9071428571428</v>
      </c>
      <c r="G254" s="27">
        <v>0.96780684104627757</v>
      </c>
      <c r="H254" s="28"/>
      <c r="I254" s="27">
        <f>F254*H259</f>
        <v>0.23457249940714064</v>
      </c>
    </row>
    <row r="255" spans="1:9">
      <c r="C255" s="27" t="s">
        <v>186</v>
      </c>
      <c r="D255" s="27"/>
      <c r="E255" s="20">
        <f>G255*E254</f>
        <v>9.8655935613682093</v>
      </c>
      <c r="F255" s="20">
        <f>E255*(365.25/7)</f>
        <v>514.77257832710552</v>
      </c>
      <c r="G255" s="20">
        <v>0.21730382293762576</v>
      </c>
    </row>
    <row r="256" spans="1:9">
      <c r="C256" s="27" t="s">
        <v>187</v>
      </c>
      <c r="D256" s="27"/>
      <c r="E256" s="20">
        <f>G256*E254</f>
        <v>33.433400402414485</v>
      </c>
      <c r="F256" s="20">
        <f>E256*(365.25/7)</f>
        <v>1744.5070709974129</v>
      </c>
      <c r="G256" s="20">
        <v>0.73641851106639833</v>
      </c>
    </row>
    <row r="257" spans="1:9">
      <c r="C257" s="27" t="s">
        <v>188</v>
      </c>
      <c r="D257" s="27"/>
      <c r="E257" s="20" t="s">
        <v>105</v>
      </c>
      <c r="F257" s="20" t="e">
        <f>E257*(365.25/7)</f>
        <v>#VALUE!</v>
      </c>
      <c r="G257" s="20">
        <v>3.2193158953722434E-2</v>
      </c>
    </row>
    <row r="258" spans="1:9">
      <c r="C258" s="27" t="s">
        <v>189</v>
      </c>
      <c r="D258" s="27"/>
      <c r="E258" s="20">
        <f>G258*E254</f>
        <v>0.63943661971830978</v>
      </c>
      <c r="F258" s="20">
        <f>E258*(365.25/7)</f>
        <v>33.364889336016091</v>
      </c>
      <c r="G258" s="20">
        <v>1.408450704225352E-2</v>
      </c>
    </row>
    <row r="259" spans="1:9">
      <c r="C259" s="27"/>
      <c r="D259" s="34" t="s">
        <v>190</v>
      </c>
      <c r="H259" s="26">
        <f>B481</f>
        <v>9.9021399008583497E-5</v>
      </c>
    </row>
    <row r="260" spans="1:9" s="27" customFormat="1">
      <c r="B260" s="27" t="s">
        <v>39</v>
      </c>
      <c r="E260" s="27">
        <f>E37</f>
        <v>88.9</v>
      </c>
      <c r="F260" s="27">
        <f>E260*(365.25/7)</f>
        <v>4638.6750000000002</v>
      </c>
      <c r="G260" s="27">
        <v>1</v>
      </c>
      <c r="H260" s="28"/>
      <c r="I260" s="27">
        <f>SUM(I261,I263,I265,I267,I269)</f>
        <v>4.9827917998011397</v>
      </c>
    </row>
    <row r="261" spans="1:9">
      <c r="C261" s="27" t="s">
        <v>191</v>
      </c>
      <c r="D261" s="27"/>
      <c r="E261" s="20">
        <f>G261*E260</f>
        <v>8.1052098408104207</v>
      </c>
      <c r="F261" s="20">
        <f>E261*(365.25/7)</f>
        <v>422.91827062228663</v>
      </c>
      <c r="G261" s="20">
        <v>9.1172214182344433E-2</v>
      </c>
      <c r="I261" s="20">
        <f>F261*H262</f>
        <v>4.1877958823309538E-2</v>
      </c>
    </row>
    <row r="262" spans="1:9">
      <c r="C262" s="27"/>
      <c r="D262" s="34" t="s">
        <v>190</v>
      </c>
      <c r="H262" s="26">
        <f>B481</f>
        <v>9.9021399008583497E-5</v>
      </c>
    </row>
    <row r="263" spans="1:9">
      <c r="C263" s="27" t="s">
        <v>192</v>
      </c>
      <c r="D263" s="27"/>
      <c r="E263" s="20">
        <f>G263*E260</f>
        <v>49.403183791606374</v>
      </c>
      <c r="F263" s="20">
        <f>E263*(365.25/7)</f>
        <v>2577.7875542691754</v>
      </c>
      <c r="G263" s="20">
        <v>0.55571635311143275</v>
      </c>
      <c r="I263" s="20">
        <f>F263*H264</f>
        <v>4.6744133326117456</v>
      </c>
    </row>
    <row r="264" spans="1:9">
      <c r="C264" s="27"/>
      <c r="D264" s="20" t="s">
        <v>193</v>
      </c>
      <c r="H264" s="26">
        <f>B511</f>
        <v>1.81334312242693E-3</v>
      </c>
    </row>
    <row r="265" spans="1:9">
      <c r="C265" s="27" t="s">
        <v>194</v>
      </c>
      <c r="D265" s="27"/>
      <c r="E265" s="20">
        <f>G265*E260</f>
        <v>4.8888567293777134</v>
      </c>
      <c r="F265" s="20">
        <f>E265*(365.25/7)</f>
        <v>255.09356005788712</v>
      </c>
      <c r="G265" s="20">
        <v>5.4992764109985527E-2</v>
      </c>
      <c r="I265" s="20">
        <f>F265*H266</f>
        <v>4.5864113858549695E-2</v>
      </c>
    </row>
    <row r="266" spans="1:9">
      <c r="A266" s="20"/>
      <c r="C266" s="27"/>
      <c r="D266" s="37" t="s">
        <v>154</v>
      </c>
      <c r="H266" s="26">
        <f>B473</f>
        <v>1.7979330347713199E-4</v>
      </c>
    </row>
    <row r="267" spans="1:9">
      <c r="A267" s="20"/>
      <c r="C267" s="27" t="s">
        <v>195</v>
      </c>
      <c r="D267" s="27"/>
      <c r="E267" s="20">
        <f>G267*E260</f>
        <v>11.964833574529669</v>
      </c>
      <c r="F267" s="20">
        <f>E267*(365.25/7)</f>
        <v>624.30792329956591</v>
      </c>
      <c r="G267" s="20">
        <v>0.13458755426917512</v>
      </c>
      <c r="I267" s="20">
        <f>F267*H268</f>
        <v>5.551548319647466E-2</v>
      </c>
    </row>
    <row r="268" spans="1:9">
      <c r="A268" s="20"/>
      <c r="C268" s="27"/>
      <c r="D268" s="37" t="s">
        <v>139</v>
      </c>
      <c r="H268" s="26">
        <f>B555</f>
        <v>8.8923239838230102E-5</v>
      </c>
    </row>
    <row r="269" spans="1:9">
      <c r="A269" s="20"/>
      <c r="C269" s="27" t="s">
        <v>196</v>
      </c>
      <c r="D269" s="27"/>
      <c r="E269" s="20">
        <f>G269*E260</f>
        <v>14.537916063675834</v>
      </c>
      <c r="F269" s="20">
        <f>E269*(365.25/7)</f>
        <v>758.56769175108548</v>
      </c>
      <c r="G269" s="20">
        <v>0.16353111432706224</v>
      </c>
      <c r="I269" s="20">
        <f>F269*H270</f>
        <v>0.16512091131105996</v>
      </c>
    </row>
    <row r="270" spans="1:9">
      <c r="A270" s="20"/>
      <c r="C270" s="27"/>
      <c r="D270" s="37" t="s">
        <v>197</v>
      </c>
      <c r="H270" s="26">
        <f>B516</f>
        <v>2.1767459002886499E-4</v>
      </c>
    </row>
    <row r="271" spans="1:9" s="27" customFormat="1">
      <c r="B271" s="27" t="s">
        <v>40</v>
      </c>
      <c r="E271" s="27">
        <f>E38</f>
        <v>22.7</v>
      </c>
      <c r="F271" s="27">
        <f>E271*(365.25/7)</f>
        <v>1184.4535714285714</v>
      </c>
      <c r="G271" s="27">
        <v>1.0047169811320757</v>
      </c>
      <c r="H271" s="28"/>
      <c r="I271" s="27">
        <f>SUM(I272,I274,I276,I278,I280,I282,I287)</f>
        <v>1.0547680474485934</v>
      </c>
    </row>
    <row r="272" spans="1:9">
      <c r="A272" s="20"/>
      <c r="C272" s="27" t="s">
        <v>198</v>
      </c>
      <c r="D272" s="27"/>
      <c r="E272" s="20">
        <f>G272*E271</f>
        <v>0.53537735849056611</v>
      </c>
      <c r="F272" s="20">
        <f>E272*(365.25/7)</f>
        <v>27.935225741239897</v>
      </c>
      <c r="G272" s="20">
        <v>2.358490566037736E-2</v>
      </c>
      <c r="I272" s="20">
        <f>F272*H273</f>
        <v>4.6080785967794295E-2</v>
      </c>
    </row>
    <row r="273" spans="1:9">
      <c r="A273" s="20"/>
      <c r="C273" s="27"/>
      <c r="D273" s="3" t="s">
        <v>199</v>
      </c>
      <c r="H273" s="26">
        <f>B512</f>
        <v>1.6495583889185E-3</v>
      </c>
    </row>
    <row r="274" spans="1:9">
      <c r="A274" s="20"/>
      <c r="C274" s="27" t="s">
        <v>200</v>
      </c>
      <c r="D274" s="27"/>
      <c r="E274" s="20">
        <f>G274*E271</f>
        <v>3.6405660377358489</v>
      </c>
      <c r="F274" s="20">
        <f>E274*(365.25/7)</f>
        <v>189.95953504043126</v>
      </c>
      <c r="G274" s="20">
        <v>0.16037735849056603</v>
      </c>
      <c r="I274" s="20">
        <f>F274*H275</f>
        <v>0.34446181640498341</v>
      </c>
    </row>
    <row r="275" spans="1:9">
      <c r="A275" s="20"/>
      <c r="C275" s="27"/>
      <c r="D275" s="34" t="s">
        <v>193</v>
      </c>
      <c r="H275" s="26">
        <f>B511</f>
        <v>1.81334312242693E-3</v>
      </c>
    </row>
    <row r="276" spans="1:9">
      <c r="A276" s="20"/>
      <c r="C276" s="27" t="s">
        <v>201</v>
      </c>
      <c r="D276" s="27"/>
      <c r="E276" s="20">
        <f>G276*E271</f>
        <v>2.034433962264151</v>
      </c>
      <c r="F276" s="20">
        <f>E276*(365.25/7)</f>
        <v>106.15385781671159</v>
      </c>
      <c r="G276" s="20">
        <v>8.9622641509433956E-2</v>
      </c>
      <c r="I276" s="20">
        <f>F276*H277</f>
        <v>8.6078070177550606E-2</v>
      </c>
    </row>
    <row r="277" spans="1:9">
      <c r="A277" s="20"/>
      <c r="C277" s="27"/>
      <c r="D277" s="3" t="s">
        <v>202</v>
      </c>
      <c r="H277" s="26">
        <f>B514</f>
        <v>8.1088028214834705E-4</v>
      </c>
    </row>
    <row r="278" spans="1:9">
      <c r="A278" s="20"/>
      <c r="C278" s="27" t="s">
        <v>203</v>
      </c>
      <c r="D278" s="27"/>
      <c r="E278" s="20">
        <f>G278*E271</f>
        <v>12.313679245283019</v>
      </c>
      <c r="F278" s="20">
        <f>E278*(365.25/7)</f>
        <v>642.51019204851752</v>
      </c>
      <c r="G278" s="20">
        <v>0.54245283018867929</v>
      </c>
      <c r="I278" s="20">
        <f>F278*H279</f>
        <v>0.52099884581149059</v>
      </c>
    </row>
    <row r="279" spans="1:9">
      <c r="A279" s="20"/>
      <c r="C279" s="27"/>
      <c r="D279" s="3" t="s">
        <v>202</v>
      </c>
      <c r="H279" s="26">
        <f>B514</f>
        <v>8.1088028214834705E-4</v>
      </c>
    </row>
    <row r="280" spans="1:9">
      <c r="A280" s="20"/>
      <c r="C280" s="27" t="s">
        <v>204</v>
      </c>
      <c r="D280" s="27"/>
      <c r="E280" s="20">
        <f>G280*E271</f>
        <v>0.53537735849056611</v>
      </c>
      <c r="F280" s="20">
        <f>E280*(365.25/7)</f>
        <v>27.935225741239897</v>
      </c>
      <c r="G280" s="20">
        <v>2.358490566037736E-2</v>
      </c>
      <c r="I280" s="20">
        <f>F280*H281</f>
        <v>1.4583007412657063E-2</v>
      </c>
    </row>
    <row r="281" spans="1:9">
      <c r="A281" s="20"/>
      <c r="C281" s="27"/>
      <c r="D281" s="3" t="s">
        <v>205</v>
      </c>
      <c r="H281" s="26">
        <f>B513</f>
        <v>5.2202933843232299E-4</v>
      </c>
    </row>
    <row r="282" spans="1:9">
      <c r="C282" s="27" t="s">
        <v>206</v>
      </c>
      <c r="D282" s="27"/>
      <c r="E282" s="20" t="s">
        <v>105</v>
      </c>
      <c r="F282" s="20" t="e">
        <f>E282*(365.25/7)</f>
        <v>#VALUE!</v>
      </c>
      <c r="G282" s="20">
        <v>-4.7169811320757482E-3</v>
      </c>
      <c r="I282" s="20">
        <v>0</v>
      </c>
    </row>
    <row r="283" spans="1:9">
      <c r="C283" s="27"/>
      <c r="D283" s="1" t="s">
        <v>193</v>
      </c>
    </row>
    <row r="284" spans="1:9">
      <c r="C284" s="27"/>
      <c r="D284" s="1" t="s">
        <v>199</v>
      </c>
    </row>
    <row r="285" spans="1:9">
      <c r="C285" s="27"/>
      <c r="D285" s="1" t="s">
        <v>205</v>
      </c>
    </row>
    <row r="286" spans="1:9">
      <c r="C286" s="27"/>
      <c r="D286" s="1" t="s">
        <v>202</v>
      </c>
    </row>
    <row r="287" spans="1:9">
      <c r="C287" s="27" t="s">
        <v>207</v>
      </c>
      <c r="D287" s="27"/>
      <c r="E287" s="20">
        <f>G287*E271</f>
        <v>3.7476415094339628</v>
      </c>
      <c r="F287" s="20">
        <f>E287*(365.25/7)</f>
        <v>195.54658018867929</v>
      </c>
      <c r="G287" s="20">
        <v>0.16509433962264153</v>
      </c>
      <c r="I287" s="20">
        <f>F287*H288</f>
        <v>4.2565521674117333E-2</v>
      </c>
    </row>
    <row r="288" spans="1:9">
      <c r="C288" s="27"/>
      <c r="D288" s="37" t="s">
        <v>197</v>
      </c>
      <c r="H288" s="26">
        <f>B516</f>
        <v>2.1767459002886499E-4</v>
      </c>
    </row>
    <row r="289" spans="1:9" s="31" customFormat="1">
      <c r="A289" s="31" t="s">
        <v>208</v>
      </c>
      <c r="E289" s="31">
        <f>E35</f>
        <v>156.9</v>
      </c>
      <c r="F289" s="31">
        <f>E289*(365.25/7)</f>
        <v>8186.817857142858</v>
      </c>
      <c r="H289" s="32"/>
      <c r="I289" s="31">
        <f>SUM(I254,I260,I271)</f>
        <v>6.2721323466568739</v>
      </c>
    </row>
    <row r="290" spans="1:9">
      <c r="C290" s="27"/>
      <c r="D290" s="27"/>
      <c r="F290" s="27"/>
    </row>
    <row r="291" spans="1:9" s="27" customFormat="1">
      <c r="A291" s="27" t="s">
        <v>41</v>
      </c>
      <c r="H291" s="28"/>
    </row>
    <row r="292" spans="1:9" s="27" customFormat="1">
      <c r="B292" s="27" t="s">
        <v>42</v>
      </c>
      <c r="E292" s="27">
        <f>E40</f>
        <v>1.3</v>
      </c>
      <c r="F292" s="27">
        <f>E292*(365.25/7)</f>
        <v>67.832142857142856</v>
      </c>
      <c r="G292" s="27">
        <v>1</v>
      </c>
      <c r="H292" s="28"/>
      <c r="I292" s="27">
        <f>F292*H294</f>
        <v>1.4675213155164089E-2</v>
      </c>
    </row>
    <row r="293" spans="1:9">
      <c r="C293" s="27" t="s">
        <v>42</v>
      </c>
      <c r="D293" s="27"/>
      <c r="E293" s="20">
        <f>G293*E292</f>
        <v>1.3</v>
      </c>
      <c r="F293" s="20">
        <f>E293*(365.25/7)</f>
        <v>67.832142857142856</v>
      </c>
      <c r="G293" s="20">
        <v>1</v>
      </c>
    </row>
    <row r="294" spans="1:9">
      <c r="C294" s="27"/>
      <c r="D294" s="3" t="s">
        <v>209</v>
      </c>
      <c r="H294" s="26">
        <f>B515</f>
        <v>2.1634600555183199E-4</v>
      </c>
    </row>
    <row r="295" spans="1:9" s="27" customFormat="1">
      <c r="B295" s="27" t="s">
        <v>43</v>
      </c>
      <c r="D295" s="27" t="s">
        <v>136</v>
      </c>
      <c r="E295" s="27">
        <f>E301-SUM(E298,E292)</f>
        <v>1</v>
      </c>
      <c r="F295" s="27">
        <f>E295*(365.25/7)</f>
        <v>52.178571428571431</v>
      </c>
      <c r="G295" s="27">
        <v>1</v>
      </c>
      <c r="H295" s="28"/>
      <c r="I295" s="27">
        <f>F295*H297</f>
        <v>6.9034250233572687E-3</v>
      </c>
    </row>
    <row r="296" spans="1:9">
      <c r="C296" s="27" t="s">
        <v>43</v>
      </c>
      <c r="D296" s="27"/>
      <c r="E296" s="20">
        <f>G296*E295</f>
        <v>1</v>
      </c>
      <c r="F296" s="20">
        <f>E296*(365.25/7)</f>
        <v>52.178571428571431</v>
      </c>
      <c r="G296" s="20">
        <v>1</v>
      </c>
    </row>
    <row r="297" spans="1:9">
      <c r="C297" s="27"/>
      <c r="D297" s="37" t="s">
        <v>165</v>
      </c>
      <c r="H297" s="26">
        <f>B482</f>
        <v>1.32303833438743E-4</v>
      </c>
    </row>
    <row r="298" spans="1:9" s="27" customFormat="1">
      <c r="B298" s="27" t="s">
        <v>44</v>
      </c>
      <c r="E298" s="27">
        <f>E42</f>
        <v>35.6</v>
      </c>
      <c r="F298" s="27">
        <f>E298*(365.25/7)</f>
        <v>1857.5571428571429</v>
      </c>
      <c r="G298" s="27">
        <v>1</v>
      </c>
      <c r="H298" s="28"/>
      <c r="I298" s="27">
        <f>F298*H300</f>
        <v>6.6758492286976653E-2</v>
      </c>
    </row>
    <row r="299" spans="1:9">
      <c r="C299" s="27" t="s">
        <v>44</v>
      </c>
      <c r="D299" s="27"/>
      <c r="E299" s="20">
        <f>G299*E298</f>
        <v>35.6</v>
      </c>
      <c r="F299" s="20">
        <f>E299*(365.25/7)</f>
        <v>1857.5571428571429</v>
      </c>
      <c r="G299" s="20">
        <v>1</v>
      </c>
    </row>
    <row r="300" spans="1:9">
      <c r="C300" s="27"/>
      <c r="D300" s="37" t="s">
        <v>210</v>
      </c>
      <c r="H300" s="26">
        <f>B521</f>
        <v>3.59388633311674E-5</v>
      </c>
    </row>
    <row r="301" spans="1:9" s="31" customFormat="1">
      <c r="A301" s="31" t="s">
        <v>211</v>
      </c>
      <c r="E301" s="31">
        <f>E39</f>
        <v>37.9</v>
      </c>
      <c r="F301" s="31">
        <f>E301*(365.25/7)</f>
        <v>1977.5678571428571</v>
      </c>
      <c r="H301" s="32"/>
      <c r="I301" s="31">
        <f>SUM(I292,I295,I298)</f>
        <v>8.8337130465498015E-2</v>
      </c>
    </row>
    <row r="302" spans="1:9">
      <c r="C302" s="27"/>
      <c r="D302" s="27"/>
      <c r="F302" s="27"/>
    </row>
    <row r="303" spans="1:9" s="27" customFormat="1">
      <c r="A303" s="27" t="s">
        <v>45</v>
      </c>
      <c r="H303" s="28"/>
    </row>
    <row r="304" spans="1:9" s="27" customFormat="1">
      <c r="B304" s="27" t="s">
        <v>46</v>
      </c>
      <c r="E304" s="27">
        <f>E44</f>
        <v>24.7</v>
      </c>
      <c r="F304" s="27">
        <f>E304*(365.25/7)</f>
        <v>1288.8107142857143</v>
      </c>
      <c r="G304" s="27">
        <v>1.0000000000000002</v>
      </c>
      <c r="H304" s="28"/>
      <c r="I304" s="27">
        <f>SUM(I305,I306,I307,I309)</f>
        <v>0.16933341412288763</v>
      </c>
    </row>
    <row r="305" spans="1:9">
      <c r="C305" s="27" t="s">
        <v>212</v>
      </c>
      <c r="D305" s="27"/>
      <c r="E305" s="20">
        <f>G305*E304</f>
        <v>12.523943661971831</v>
      </c>
      <c r="F305" s="20">
        <f>E305*(365.25/7)</f>
        <v>653.48148893360167</v>
      </c>
      <c r="G305" s="20">
        <v>0.50704225352112675</v>
      </c>
      <c r="I305" s="20">
        <f>F305*H308</f>
        <v>8.645810606717301E-2</v>
      </c>
    </row>
    <row r="306" spans="1:9">
      <c r="C306" s="27" t="s">
        <v>213</v>
      </c>
      <c r="D306" s="27"/>
      <c r="E306" s="20">
        <f>G306*E304</f>
        <v>6.4359154929577471</v>
      </c>
      <c r="F306" s="20">
        <f>E306*(365.25/7)</f>
        <v>335.81687625754535</v>
      </c>
      <c r="G306" s="20">
        <v>0.26056338028169018</v>
      </c>
      <c r="I306" s="20">
        <f>F306*H308</f>
        <v>4.4429860062297245E-2</v>
      </c>
    </row>
    <row r="307" spans="1:9">
      <c r="C307" s="27" t="s">
        <v>214</v>
      </c>
      <c r="D307" s="27"/>
      <c r="E307" s="20">
        <f>G307*E304</f>
        <v>5.21830985915493</v>
      </c>
      <c r="F307" s="20">
        <f>E307*(365.25/7)</f>
        <v>272.28395372233405</v>
      </c>
      <c r="G307" s="20">
        <v>0.21126760563380284</v>
      </c>
      <c r="I307" s="20">
        <f>F307*H308</f>
        <v>3.6024210861322091E-2</v>
      </c>
    </row>
    <row r="308" spans="1:9">
      <c r="C308" s="27"/>
      <c r="D308" s="37" t="s">
        <v>165</v>
      </c>
      <c r="H308" s="26">
        <f>B482</f>
        <v>1.32303833438743E-4</v>
      </c>
    </row>
    <row r="309" spans="1:9">
      <c r="C309" s="27" t="s">
        <v>215</v>
      </c>
      <c r="D309" s="27"/>
      <c r="E309" s="20">
        <f>G309*E304</f>
        <v>0.52183098591549293</v>
      </c>
      <c r="F309" s="20">
        <f>E309*(365.25/7)</f>
        <v>27.2283953722334</v>
      </c>
      <c r="G309" s="20">
        <v>2.1126760563380281E-2</v>
      </c>
      <c r="I309" s="20">
        <f>F309*H310</f>
        <v>2.4212371320952654E-3</v>
      </c>
    </row>
    <row r="310" spans="1:9">
      <c r="C310" s="27"/>
      <c r="D310" s="37" t="s">
        <v>139</v>
      </c>
      <c r="H310" s="26">
        <f>B555</f>
        <v>8.8923239838230102E-5</v>
      </c>
    </row>
    <row r="311" spans="1:9" s="27" customFormat="1">
      <c r="B311" s="27" t="s">
        <v>47</v>
      </c>
      <c r="E311" s="27">
        <f>(E346-SUM(E343,E337,E331,E322,E314,E304))/2</f>
        <v>3.1000000000000014</v>
      </c>
      <c r="F311" s="27">
        <f>E311*(365.25/7)</f>
        <v>161.75357142857152</v>
      </c>
      <c r="G311" s="27">
        <v>1</v>
      </c>
      <c r="H311" s="28"/>
      <c r="I311" s="27">
        <f>E311*H313</f>
        <v>4.5334547351031501E-4</v>
      </c>
    </row>
    <row r="312" spans="1:9">
      <c r="C312" s="27" t="s">
        <v>47</v>
      </c>
      <c r="D312" s="27"/>
      <c r="E312" s="20" t="s">
        <v>105</v>
      </c>
      <c r="F312" s="20" t="e">
        <f>E312*(365.25/7)</f>
        <v>#VALUE!</v>
      </c>
      <c r="G312" s="20">
        <v>1</v>
      </c>
    </row>
    <row r="313" spans="1:9">
      <c r="C313" s="37"/>
      <c r="D313" s="37" t="s">
        <v>169</v>
      </c>
      <c r="H313" s="26">
        <f>B485</f>
        <v>1.4624047532590801E-4</v>
      </c>
    </row>
    <row r="314" spans="1:9" s="27" customFormat="1">
      <c r="B314" s="27" t="s">
        <v>48</v>
      </c>
      <c r="E314" s="27">
        <f>E46</f>
        <v>25.7</v>
      </c>
      <c r="F314" s="27">
        <f>E314*(365.25/7)</f>
        <v>1340.9892857142856</v>
      </c>
      <c r="G314" s="27">
        <v>1.0050251256281406</v>
      </c>
      <c r="H314" s="28"/>
      <c r="I314" s="27">
        <f>SUM(I315,I316,I318,I320)</f>
        <v>0.29801579029493241</v>
      </c>
    </row>
    <row r="315" spans="1:9">
      <c r="A315" s="20"/>
      <c r="C315" s="27" t="s">
        <v>216</v>
      </c>
      <c r="D315" s="27"/>
      <c r="E315" s="20">
        <f>G315*E314</f>
        <v>5.4241206030150755</v>
      </c>
      <c r="F315" s="20">
        <f>E315*(365.25/7)</f>
        <v>283.02286432160804</v>
      </c>
      <c r="G315" s="20">
        <v>0.21105527638190957</v>
      </c>
      <c r="I315" s="20">
        <f>F315*H317</f>
        <v>4.1389398206491929E-2</v>
      </c>
    </row>
    <row r="316" spans="1:9">
      <c r="A316" s="20"/>
      <c r="C316" s="27" t="s">
        <v>217</v>
      </c>
      <c r="D316" s="27"/>
      <c r="E316" s="20">
        <f>G316*E314</f>
        <v>5.8115577889447234</v>
      </c>
      <c r="F316" s="20">
        <f>E316*(365.25/7)</f>
        <v>303.23878320172292</v>
      </c>
      <c r="G316" s="20">
        <v>0.22613065326633167</v>
      </c>
      <c r="I316" s="20">
        <f>F316*H317</f>
        <v>4.4345783792669929E-2</v>
      </c>
    </row>
    <row r="317" spans="1:9">
      <c r="A317" s="20"/>
      <c r="D317" s="37" t="s">
        <v>169</v>
      </c>
      <c r="H317" s="26">
        <f>B485</f>
        <v>1.4624047532590801E-4</v>
      </c>
    </row>
    <row r="318" spans="1:9">
      <c r="A318" s="20"/>
      <c r="C318" s="27" t="s">
        <v>218</v>
      </c>
      <c r="D318" s="27"/>
      <c r="E318" s="20">
        <f>G318*E314</f>
        <v>7.2321608040201006</v>
      </c>
      <c r="F318" s="20">
        <f>E318*(365.25/7)</f>
        <v>377.36381909547742</v>
      </c>
      <c r="G318" s="20">
        <v>0.28140703517587939</v>
      </c>
      <c r="I318" s="20">
        <f>F318*H319</f>
        <v>0.15610928215838865</v>
      </c>
    </row>
    <row r="319" spans="1:9">
      <c r="A319" s="20"/>
      <c r="D319" s="3" t="s">
        <v>219</v>
      </c>
      <c r="H319" s="26">
        <f>B475</f>
        <v>4.1368375625563399E-4</v>
      </c>
    </row>
    <row r="320" spans="1:9">
      <c r="A320" s="20"/>
      <c r="C320" s="27" t="s">
        <v>220</v>
      </c>
      <c r="D320" s="27"/>
      <c r="E320" s="20">
        <f>G320*E314</f>
        <v>7.3613065326633169</v>
      </c>
      <c r="F320" s="20">
        <f>E320*(365.25/7)</f>
        <v>384.10245872218235</v>
      </c>
      <c r="G320" s="20">
        <v>0.28643216080402012</v>
      </c>
      <c r="I320" s="20">
        <f>F320*H321</f>
        <v>5.6171326137381905E-2</v>
      </c>
    </row>
    <row r="321" spans="1:9">
      <c r="A321" s="20"/>
      <c r="C321" s="37"/>
      <c r="D321" s="37" t="s">
        <v>169</v>
      </c>
      <c r="H321" s="26">
        <f>B485</f>
        <v>1.4624047532590801E-4</v>
      </c>
    </row>
    <row r="322" spans="1:9" s="27" customFormat="1">
      <c r="B322" s="27" t="s">
        <v>49</v>
      </c>
      <c r="E322" s="27">
        <f>E47</f>
        <v>38.1</v>
      </c>
      <c r="F322" s="27">
        <f>E322*(365.25/7)</f>
        <v>1988.0035714285716</v>
      </c>
      <c r="G322" s="27">
        <v>1.0000000000000002</v>
      </c>
      <c r="H322" s="28"/>
      <c r="I322" s="27">
        <f>SUM(I323,I325,I327,I329)</f>
        <v>0.14555826951290066</v>
      </c>
    </row>
    <row r="323" spans="1:9">
      <c r="A323" s="20"/>
      <c r="C323" s="27" t="s">
        <v>221</v>
      </c>
      <c r="D323" s="27"/>
      <c r="E323" s="20">
        <f>G323*E322</f>
        <v>10.538297872340426</v>
      </c>
      <c r="F323" s="20">
        <f>E323*(365.25/7)</f>
        <v>549.87332826747718</v>
      </c>
      <c r="G323" s="20">
        <v>0.27659574468085107</v>
      </c>
      <c r="I323" s="20">
        <f>F323*H324</f>
        <v>6.0545960151029664E-2</v>
      </c>
    </row>
    <row r="324" spans="1:9">
      <c r="A324" s="20"/>
      <c r="D324" s="3" t="s">
        <v>222</v>
      </c>
      <c r="H324" s="26">
        <f>B553</f>
        <v>1.10108923343847E-4</v>
      </c>
    </row>
    <row r="325" spans="1:9">
      <c r="A325" s="20"/>
      <c r="C325" s="27" t="s">
        <v>223</v>
      </c>
      <c r="D325" s="27"/>
      <c r="E325" s="20">
        <f>G325*E322</f>
        <v>19.686930091185413</v>
      </c>
      <c r="F325" s="20">
        <f>E325*(365.25/7)</f>
        <v>1027.2358879722103</v>
      </c>
      <c r="G325" s="20">
        <v>0.51671732522796354</v>
      </c>
      <c r="I325" s="20">
        <f>F325*H326</f>
        <v>6.6171374140375591E-2</v>
      </c>
    </row>
    <row r="326" spans="1:9">
      <c r="A326" s="20"/>
      <c r="D326" s="3" t="s">
        <v>224</v>
      </c>
      <c r="H326" s="26">
        <f>B552</f>
        <v>6.4416922067432405E-5</v>
      </c>
    </row>
    <row r="327" spans="1:9">
      <c r="A327" s="20"/>
      <c r="C327" s="27" t="s">
        <v>225</v>
      </c>
      <c r="D327" s="27"/>
      <c r="E327" s="20">
        <f>G327*E322</f>
        <v>2.6635258358662615</v>
      </c>
      <c r="F327" s="20">
        <f>E327*(365.25/7)</f>
        <v>138.97897307859316</v>
      </c>
      <c r="G327" s="20">
        <v>6.9908814589665649E-2</v>
      </c>
      <c r="I327" s="20">
        <f>F327*H328</f>
        <v>7.2986245800214112E-3</v>
      </c>
    </row>
    <row r="328" spans="1:9">
      <c r="A328" s="20"/>
      <c r="D328" s="3" t="s">
        <v>226</v>
      </c>
      <c r="H328" s="26">
        <f>B536</f>
        <v>5.2516034752206799E-5</v>
      </c>
    </row>
    <row r="329" spans="1:9">
      <c r="A329" s="20"/>
      <c r="C329" s="27" t="s">
        <v>227</v>
      </c>
      <c r="D329" s="27"/>
      <c r="E329" s="20">
        <f>G329*E322</f>
        <v>5.2112462006079037</v>
      </c>
      <c r="F329" s="20">
        <f>E329*(365.25/7)</f>
        <v>271.91538211029098</v>
      </c>
      <c r="G329" s="20">
        <v>0.13677811550151978</v>
      </c>
      <c r="I329" s="20">
        <f>F329*H330</f>
        <v>1.154231064147399E-2</v>
      </c>
    </row>
    <row r="330" spans="1:9">
      <c r="A330" s="20"/>
      <c r="D330" s="3" t="s">
        <v>228</v>
      </c>
      <c r="H330" s="26">
        <f>B554</f>
        <v>4.2448171015173903E-5</v>
      </c>
    </row>
    <row r="331" spans="1:9" s="27" customFormat="1">
      <c r="B331" s="27" t="s">
        <v>229</v>
      </c>
      <c r="E331" s="27">
        <f>E48</f>
        <v>9.4</v>
      </c>
      <c r="F331" s="27">
        <f>E331*(365.25/7)</f>
        <v>490.47857142857146</v>
      </c>
      <c r="G331" s="27">
        <v>1.0098039215686276</v>
      </c>
      <c r="H331" s="28"/>
      <c r="I331" s="27">
        <f>SUM(I332:I334,I335)</f>
        <v>0.19505029635586504</v>
      </c>
    </row>
    <row r="332" spans="1:9">
      <c r="A332" s="20"/>
      <c r="C332" s="27" t="s">
        <v>230</v>
      </c>
      <c r="D332" s="27"/>
      <c r="E332" s="20">
        <f>G332*E331</f>
        <v>3.0411764705882356</v>
      </c>
      <c r="F332" s="20">
        <f>E332*(365.25/7)</f>
        <v>158.68424369747902</v>
      </c>
      <c r="G332" s="20">
        <v>0.3235294117647059</v>
      </c>
      <c r="I332" s="20">
        <f>F332*$H$336</f>
        <v>6.2491842521781998E-2</v>
      </c>
    </row>
    <row r="333" spans="1:9">
      <c r="A333" s="20"/>
      <c r="C333" s="27" t="s">
        <v>231</v>
      </c>
      <c r="D333" s="27"/>
      <c r="E333" s="20">
        <f>G333*E331</f>
        <v>3.0411764705882356</v>
      </c>
      <c r="F333" s="20">
        <f>E333*(365.25/7)</f>
        <v>158.68424369747902</v>
      </c>
      <c r="G333" s="20">
        <v>0.3235294117647059</v>
      </c>
      <c r="I333" s="20">
        <f>F333*$H$336</f>
        <v>6.2491842521781998E-2</v>
      </c>
    </row>
    <row r="334" spans="1:9">
      <c r="A334" s="20"/>
      <c r="C334" s="27" t="s">
        <v>232</v>
      </c>
      <c r="D334" s="27"/>
      <c r="E334" s="20">
        <f>G334*E331</f>
        <v>1.0137254901960786</v>
      </c>
      <c r="F334" s="20">
        <f>E334*(365.25/7)</f>
        <v>52.894747899159675</v>
      </c>
      <c r="G334" s="20">
        <v>0.10784313725490198</v>
      </c>
      <c r="I334" s="20">
        <f>F334*$H$336</f>
        <v>2.0830614173927332E-2</v>
      </c>
    </row>
    <row r="335" spans="1:9">
      <c r="A335" s="20"/>
      <c r="C335" s="27" t="s">
        <v>233</v>
      </c>
      <c r="D335" s="27"/>
      <c r="E335" s="20">
        <f>G335*E331</f>
        <v>2.3960784313725494</v>
      </c>
      <c r="F335" s="20">
        <f>E335*(365.25/7)</f>
        <v>125.02394957983196</v>
      </c>
      <c r="G335" s="20">
        <v>0.25490196078431376</v>
      </c>
      <c r="I335" s="20">
        <f>F335*$H$336</f>
        <v>4.9235997138373698E-2</v>
      </c>
    </row>
    <row r="336" spans="1:9">
      <c r="A336" s="20"/>
      <c r="C336" s="27"/>
      <c r="D336" s="37" t="s">
        <v>234</v>
      </c>
      <c r="H336" s="26">
        <f>B471</f>
        <v>3.9381252395114002E-4</v>
      </c>
    </row>
    <row r="337" spans="1:9" s="27" customFormat="1">
      <c r="B337" s="27" t="s">
        <v>51</v>
      </c>
      <c r="E337" s="27">
        <f>E49</f>
        <v>8.4</v>
      </c>
      <c r="F337" s="27">
        <f>E337*(365.25/7)</f>
        <v>438.3</v>
      </c>
      <c r="G337" s="27">
        <v>1</v>
      </c>
      <c r="H337" s="28"/>
      <c r="I337" s="27">
        <f>F337*H339</f>
        <v>4.3051180227256833E-2</v>
      </c>
    </row>
    <row r="338" spans="1:9">
      <c r="A338" s="20"/>
      <c r="C338" s="27" t="s">
        <v>51</v>
      </c>
      <c r="D338" s="27"/>
      <c r="E338" s="20">
        <f>G338*E337</f>
        <v>8.4</v>
      </c>
      <c r="F338" s="20">
        <f>E338*(365.25/7)</f>
        <v>438.3</v>
      </c>
      <c r="G338" s="20">
        <v>1</v>
      </c>
    </row>
    <row r="339" spans="1:9">
      <c r="A339" s="20"/>
      <c r="C339" s="27"/>
      <c r="D339" s="37" t="s">
        <v>235</v>
      </c>
      <c r="H339" s="26">
        <f>B509</f>
        <v>9.8223089726800898E-5</v>
      </c>
    </row>
    <row r="340" spans="1:9" s="27" customFormat="1">
      <c r="B340" s="27" t="s">
        <v>52</v>
      </c>
      <c r="E340" s="27">
        <f>(E346-SUM(E343,E337,E331,E322,E314,E304))/2</f>
        <v>3.1000000000000014</v>
      </c>
      <c r="F340" s="27">
        <f>E340*(365.25/7)</f>
        <v>161.75357142857152</v>
      </c>
      <c r="G340" s="27">
        <v>1</v>
      </c>
      <c r="H340" s="28"/>
      <c r="I340" s="27">
        <f>F340*H342</f>
        <v>1.5887935560059078E-2</v>
      </c>
    </row>
    <row r="341" spans="1:9">
      <c r="A341" s="20"/>
      <c r="C341" s="27" t="s">
        <v>52</v>
      </c>
      <c r="D341" s="27"/>
      <c r="E341" s="20">
        <f>G341*E340</f>
        <v>3.1000000000000014</v>
      </c>
      <c r="F341" s="20">
        <f>E341*(365.25/7)</f>
        <v>161.75357142857152</v>
      </c>
      <c r="G341" s="20">
        <v>1</v>
      </c>
    </row>
    <row r="342" spans="1:9">
      <c r="A342" s="20"/>
      <c r="C342" s="27"/>
      <c r="D342" s="37" t="s">
        <v>235</v>
      </c>
      <c r="H342" s="26">
        <f>B509</f>
        <v>9.8223089726800898E-5</v>
      </c>
    </row>
    <row r="343" spans="1:9" s="27" customFormat="1">
      <c r="B343" s="27" t="s">
        <v>53</v>
      </c>
      <c r="E343" s="27">
        <f>E51</f>
        <v>3.2</v>
      </c>
      <c r="F343" s="27">
        <f>E343*(365.25/7)</f>
        <v>166.97142857142859</v>
      </c>
      <c r="G343" s="27">
        <v>1</v>
      </c>
      <c r="H343" s="28"/>
      <c r="I343" s="27">
        <f>F343*H345</f>
        <v>1.6400449610383557E-2</v>
      </c>
    </row>
    <row r="344" spans="1:9">
      <c r="A344" s="20"/>
      <c r="C344" s="27" t="s">
        <v>53</v>
      </c>
      <c r="D344" s="27"/>
      <c r="E344" s="20">
        <f>G344*E343</f>
        <v>3.2</v>
      </c>
      <c r="F344" s="20">
        <f>E344*(365.25/7)</f>
        <v>166.97142857142859</v>
      </c>
      <c r="G344" s="20">
        <v>1</v>
      </c>
    </row>
    <row r="345" spans="1:9">
      <c r="A345" s="20"/>
      <c r="C345" s="27"/>
      <c r="D345" s="37" t="s">
        <v>235</v>
      </c>
      <c r="H345" s="26">
        <f>B509</f>
        <v>9.8223089726800898E-5</v>
      </c>
    </row>
    <row r="346" spans="1:9" s="31" customFormat="1">
      <c r="A346" s="31" t="s">
        <v>236</v>
      </c>
      <c r="E346" s="31">
        <f>E43</f>
        <v>115.7</v>
      </c>
      <c r="F346" s="31">
        <f>E346*(365.25/7)</f>
        <v>6037.0607142857143</v>
      </c>
      <c r="H346" s="32"/>
      <c r="I346" s="31">
        <f>SUM(I304,I311,I314,I322,I331,I337,I340,I343)</f>
        <v>0.88375068115779554</v>
      </c>
    </row>
    <row r="347" spans="1:9">
      <c r="C347" s="27"/>
      <c r="D347" s="27"/>
      <c r="F347" s="27"/>
    </row>
    <row r="348" spans="1:9" s="27" customFormat="1">
      <c r="A348" s="27" t="s">
        <v>54</v>
      </c>
      <c r="H348" s="28"/>
    </row>
    <row r="349" spans="1:9" s="27" customFormat="1">
      <c r="B349" s="27" t="s">
        <v>237</v>
      </c>
      <c r="E349" s="27">
        <v>0</v>
      </c>
      <c r="F349" s="27">
        <f>E349*(365.25/7)</f>
        <v>0</v>
      </c>
      <c r="G349" s="27">
        <v>1</v>
      </c>
      <c r="H349" s="28"/>
      <c r="I349" s="27">
        <f>F349*H351</f>
        <v>0</v>
      </c>
    </row>
    <row r="350" spans="1:9">
      <c r="C350" s="27" t="s">
        <v>237</v>
      </c>
      <c r="D350" s="27"/>
      <c r="E350" s="20">
        <f>G350*E349</f>
        <v>0</v>
      </c>
      <c r="F350" s="20">
        <f>E350*(365.25/7)</f>
        <v>0</v>
      </c>
      <c r="G350" s="20">
        <v>1</v>
      </c>
    </row>
    <row r="351" spans="1:9">
      <c r="C351" s="27"/>
      <c r="D351" s="37" t="s">
        <v>238</v>
      </c>
      <c r="H351" s="26">
        <f>B545</f>
        <v>3.824755326939E-5</v>
      </c>
    </row>
    <row r="352" spans="1:9" s="27" customFormat="1">
      <c r="B352" s="27" t="s">
        <v>239</v>
      </c>
      <c r="E352" s="27">
        <v>0</v>
      </c>
      <c r="F352" s="27">
        <f>E352*(365.25/7)</f>
        <v>0</v>
      </c>
      <c r="G352" s="27">
        <v>1</v>
      </c>
      <c r="H352" s="28"/>
      <c r="I352" s="27">
        <f>F352*H354</f>
        <v>0</v>
      </c>
    </row>
    <row r="353" spans="1:9">
      <c r="C353" s="27" t="s">
        <v>239</v>
      </c>
      <c r="D353" s="27"/>
      <c r="E353" s="20">
        <f>G353*E352</f>
        <v>0</v>
      </c>
      <c r="F353" s="20">
        <f>E353*(365.25/7)</f>
        <v>0</v>
      </c>
      <c r="G353" s="20">
        <v>1</v>
      </c>
    </row>
    <row r="354" spans="1:9">
      <c r="C354" s="27"/>
      <c r="D354" s="37" t="s">
        <v>240</v>
      </c>
      <c r="H354" s="26">
        <f>B546</f>
        <v>5.6504860152661899E-5</v>
      </c>
    </row>
    <row r="355" spans="1:9" s="27" customFormat="1">
      <c r="B355" s="27" t="s">
        <v>241</v>
      </c>
      <c r="E355" s="27">
        <v>0</v>
      </c>
      <c r="F355" s="27">
        <f>E355*(365.25/7)</f>
        <v>0</v>
      </c>
      <c r="G355" s="27">
        <v>1</v>
      </c>
      <c r="H355" s="28"/>
      <c r="I355" s="27">
        <f>F355*H357</f>
        <v>0</v>
      </c>
    </row>
    <row r="356" spans="1:9">
      <c r="C356" s="27" t="s">
        <v>241</v>
      </c>
      <c r="D356" s="27"/>
      <c r="E356" s="20">
        <f>G356*E355</f>
        <v>0</v>
      </c>
      <c r="F356" s="20">
        <f>E356*(365.25/7)</f>
        <v>0</v>
      </c>
      <c r="G356" s="20">
        <v>1</v>
      </c>
    </row>
    <row r="357" spans="1:9">
      <c r="C357" s="27"/>
      <c r="D357" s="37" t="s">
        <v>242</v>
      </c>
      <c r="H357" s="26">
        <f>B547</f>
        <v>9.3256242008266403E-5</v>
      </c>
    </row>
    <row r="358" spans="1:9" s="27" customFormat="1">
      <c r="B358" s="27" t="s">
        <v>243</v>
      </c>
      <c r="E358" s="27">
        <v>0</v>
      </c>
      <c r="F358" s="27">
        <f>E358*(365.25/7)</f>
        <v>0</v>
      </c>
      <c r="G358" s="27">
        <v>1</v>
      </c>
      <c r="H358" s="28"/>
      <c r="I358" s="27">
        <f>F358*H360</f>
        <v>0</v>
      </c>
    </row>
    <row r="359" spans="1:9">
      <c r="C359" s="27" t="s">
        <v>243</v>
      </c>
      <c r="D359" s="27"/>
      <c r="E359" s="20">
        <f>G359*E358</f>
        <v>0</v>
      </c>
      <c r="F359" s="20">
        <f>E359*(365.25/7)</f>
        <v>0</v>
      </c>
      <c r="G359" s="20">
        <v>1</v>
      </c>
    </row>
    <row r="360" spans="1:9">
      <c r="C360" s="27"/>
      <c r="D360" s="37" t="s">
        <v>244</v>
      </c>
      <c r="H360" s="26">
        <f>B548</f>
        <v>8.2876669036578793E-5</v>
      </c>
    </row>
    <row r="361" spans="1:9" s="31" customFormat="1">
      <c r="A361" s="31" t="s">
        <v>245</v>
      </c>
      <c r="E361" s="31">
        <v>0</v>
      </c>
      <c r="F361" s="31">
        <f>E361*(365.25/7)</f>
        <v>0</v>
      </c>
      <c r="H361" s="39"/>
      <c r="I361" s="40">
        <f>SUM(I349,I352,I355,I358)</f>
        <v>0</v>
      </c>
    </row>
    <row r="362" spans="1:9">
      <c r="C362" s="27"/>
      <c r="D362" s="27"/>
      <c r="F362" s="27"/>
    </row>
    <row r="363" spans="1:9" s="27" customFormat="1">
      <c r="A363" s="27" t="s">
        <v>55</v>
      </c>
      <c r="H363" s="28"/>
    </row>
    <row r="364" spans="1:9" s="27" customFormat="1">
      <c r="B364" s="27" t="s">
        <v>56</v>
      </c>
      <c r="E364" s="27">
        <f>E54</f>
        <v>27.3</v>
      </c>
      <c r="F364" s="27">
        <f>E364*(365.25/7)</f>
        <v>1424.4750000000001</v>
      </c>
      <c r="G364" s="27">
        <v>0.98571428571428577</v>
      </c>
      <c r="H364" s="28"/>
      <c r="I364" s="27">
        <f>SUM(I365,I367,I369)</f>
        <v>7.9052161833387424E-2</v>
      </c>
    </row>
    <row r="365" spans="1:9">
      <c r="C365" s="27" t="s">
        <v>246</v>
      </c>
      <c r="D365" s="27"/>
      <c r="E365" s="20">
        <f>G365*E364</f>
        <v>9.8800000000000008</v>
      </c>
      <c r="F365" s="20">
        <f>E365*(365.25/7)</f>
        <v>515.52428571428572</v>
      </c>
      <c r="G365" s="20">
        <v>0.3619047619047619</v>
      </c>
      <c r="I365" s="20">
        <f>F365*H366</f>
        <v>2.8035491698768771E-2</v>
      </c>
    </row>
    <row r="366" spans="1:9">
      <c r="C366" s="27"/>
      <c r="D366" s="37" t="s">
        <v>247</v>
      </c>
      <c r="H366" s="26">
        <f>B556</f>
        <v>5.4382484929733503E-5</v>
      </c>
    </row>
    <row r="367" spans="1:9">
      <c r="C367" s="27" t="s">
        <v>248</v>
      </c>
      <c r="D367" s="27">
        <f>F364-SUM(F365,F369)</f>
        <v>20.349642857142726</v>
      </c>
      <c r="E367" s="20" t="s">
        <v>105</v>
      </c>
      <c r="F367" s="27" t="e">
        <f>E367*(365.25/7)</f>
        <v>#VALUE!</v>
      </c>
      <c r="G367" s="20">
        <v>1.4285714285714235E-2</v>
      </c>
      <c r="I367" s="20">
        <f>D367*H368</f>
        <v>2.6923357591093172E-3</v>
      </c>
    </row>
    <row r="368" spans="1:9">
      <c r="C368" s="27"/>
      <c r="D368" s="37" t="s">
        <v>165</v>
      </c>
      <c r="F368" s="27"/>
      <c r="H368" s="26">
        <f>B482</f>
        <v>1.32303833438743E-4</v>
      </c>
    </row>
    <row r="369" spans="1:9">
      <c r="C369" s="27" t="s">
        <v>249</v>
      </c>
      <c r="D369" s="27"/>
      <c r="E369" s="20">
        <f>G369*E364</f>
        <v>17.03</v>
      </c>
      <c r="F369" s="20">
        <f>E369*(365.25/7)</f>
        <v>888.60107142857157</v>
      </c>
      <c r="G369" s="20">
        <v>0.62380952380952381</v>
      </c>
      <c r="I369" s="20">
        <f>F369*H370</f>
        <v>4.8324334375509335E-2</v>
      </c>
    </row>
    <row r="370" spans="1:9">
      <c r="C370" s="27"/>
      <c r="D370" s="34" t="s">
        <v>247</v>
      </c>
      <c r="H370" s="26">
        <f>B556</f>
        <v>5.4382484929733503E-5</v>
      </c>
    </row>
    <row r="371" spans="1:9" s="27" customFormat="1">
      <c r="B371" s="27" t="s">
        <v>57</v>
      </c>
      <c r="E371" s="27" t="s">
        <v>105</v>
      </c>
      <c r="F371" s="27" t="e">
        <f>E371*(365.25/7)</f>
        <v>#VALUE!</v>
      </c>
      <c r="G371" s="27">
        <v>1</v>
      </c>
      <c r="H371" s="28"/>
      <c r="I371" s="27">
        <f>0</f>
        <v>0</v>
      </c>
    </row>
    <row r="372" spans="1:9">
      <c r="C372" s="27" t="s">
        <v>57</v>
      </c>
      <c r="D372" s="27"/>
      <c r="E372" s="20" t="s">
        <v>105</v>
      </c>
      <c r="F372" s="27" t="e">
        <f>E372*(365.25/7)</f>
        <v>#VALUE!</v>
      </c>
      <c r="G372" s="20">
        <v>1</v>
      </c>
    </row>
    <row r="373" spans="1:9" s="27" customFormat="1">
      <c r="B373" s="27" t="s">
        <v>250</v>
      </c>
      <c r="E373" s="27">
        <f>E56</f>
        <v>25</v>
      </c>
      <c r="F373" s="27">
        <f>E373*(365.25/7)</f>
        <v>1304.4642857142858</v>
      </c>
      <c r="G373" s="27">
        <v>0.99310344827586206</v>
      </c>
      <c r="H373" s="28"/>
      <c r="I373" s="27">
        <f>SUM(I374,I375)</f>
        <v>0.18944985320791768</v>
      </c>
    </row>
    <row r="374" spans="1:9">
      <c r="C374" s="27" t="s">
        <v>251</v>
      </c>
      <c r="D374" s="27"/>
      <c r="E374" s="20">
        <f>G374*E373</f>
        <v>5.3448275862068968</v>
      </c>
      <c r="F374" s="20">
        <f>E374*(365.25/7)</f>
        <v>278.88546798029557</v>
      </c>
      <c r="G374" s="20">
        <v>0.21379310344827587</v>
      </c>
      <c r="I374" s="20">
        <f>F374*H376</f>
        <v>4.0784343398926726E-2</v>
      </c>
    </row>
    <row r="375" spans="1:9">
      <c r="C375" s="27" t="s">
        <v>252</v>
      </c>
      <c r="D375" s="27"/>
      <c r="E375" s="20">
        <f>G375*E373</f>
        <v>19.482758620689655</v>
      </c>
      <c r="F375" s="20">
        <f>E375*(365.25/7)</f>
        <v>1016.5825123152709</v>
      </c>
      <c r="G375" s="20">
        <v>0.77931034482758621</v>
      </c>
      <c r="I375" s="20">
        <f>F375*H376</f>
        <v>0.14866550980899096</v>
      </c>
    </row>
    <row r="376" spans="1:9">
      <c r="C376" s="27"/>
      <c r="D376" s="37" t="s">
        <v>169</v>
      </c>
      <c r="H376" s="26">
        <f>B485</f>
        <v>1.4624047532590801E-4</v>
      </c>
      <c r="I376" s="41"/>
    </row>
    <row r="377" spans="1:9" s="27" customFormat="1">
      <c r="B377" s="27" t="s">
        <v>59</v>
      </c>
      <c r="E377" s="27">
        <f>E57</f>
        <v>39.700000000000003</v>
      </c>
      <c r="F377" s="27">
        <f>E377*(365.25/7)</f>
        <v>2071.4892857142859</v>
      </c>
      <c r="G377" s="27">
        <v>0.99760191846522783</v>
      </c>
      <c r="H377" s="28"/>
      <c r="I377" s="27">
        <f>SUM(I378,I380,I381,I382,I383,I384,I385)</f>
        <v>6.4502820449638426E-2</v>
      </c>
    </row>
    <row r="378" spans="1:9">
      <c r="A378" s="20"/>
      <c r="C378" s="27" t="s">
        <v>253</v>
      </c>
      <c r="D378" s="27"/>
      <c r="E378" s="20">
        <f>G378*E377</f>
        <v>6.5690647482014395</v>
      </c>
      <c r="F378" s="20">
        <f>E378*(365.25/7)</f>
        <v>342.76441418293939</v>
      </c>
      <c r="G378" s="20">
        <v>0.16546762589928057</v>
      </c>
      <c r="I378" s="20">
        <f>F378*H379</f>
        <v>1.0205563069334523E-2</v>
      </c>
    </row>
    <row r="379" spans="1:9">
      <c r="A379" s="20"/>
      <c r="C379" s="27"/>
      <c r="D379" s="3" t="s">
        <v>253</v>
      </c>
      <c r="H379" s="26">
        <f>B524</f>
        <v>2.9774278329510701E-5</v>
      </c>
    </row>
    <row r="380" spans="1:9">
      <c r="A380" s="20"/>
      <c r="C380" s="27" t="s">
        <v>254</v>
      </c>
      <c r="D380" s="27"/>
      <c r="E380" s="20">
        <f>G380*E377</f>
        <v>2.5705035971223023</v>
      </c>
      <c r="F380" s="20">
        <f t="shared" ref="F380:F385" si="2">E380*(365.25/7)</f>
        <v>134.12520554984584</v>
      </c>
      <c r="G380" s="20">
        <v>6.4748201438848921E-2</v>
      </c>
      <c r="I380" s="20">
        <f>F380*H386</f>
        <v>4.2248586434242225E-3</v>
      </c>
    </row>
    <row r="381" spans="1:9">
      <c r="A381" s="20"/>
      <c r="C381" s="27" t="s">
        <v>255</v>
      </c>
      <c r="D381" s="27"/>
      <c r="E381" s="20">
        <f>G381*E377</f>
        <v>1.9992805755395684</v>
      </c>
      <c r="F381" s="20">
        <f t="shared" si="2"/>
        <v>104.31960431654677</v>
      </c>
      <c r="G381" s="20">
        <v>5.0359712230215826E-2</v>
      </c>
      <c r="I381" s="20">
        <f>F381*H386</f>
        <v>3.2860011671077289E-3</v>
      </c>
    </row>
    <row r="382" spans="1:9">
      <c r="A382" s="20"/>
      <c r="C382" s="27" t="s">
        <v>256</v>
      </c>
      <c r="D382" s="27"/>
      <c r="E382" s="20">
        <f>G382*E377</f>
        <v>6.5690647482014395</v>
      </c>
      <c r="F382" s="20">
        <f t="shared" si="2"/>
        <v>342.76441418293939</v>
      </c>
      <c r="G382" s="20">
        <v>0.16546762589928057</v>
      </c>
      <c r="I382" s="20">
        <f>F382*$H$386</f>
        <v>1.0796860977639681E-2</v>
      </c>
    </row>
    <row r="383" spans="1:9">
      <c r="A383" s="20"/>
      <c r="C383" s="27" t="s">
        <v>257</v>
      </c>
      <c r="D383" s="27"/>
      <c r="E383" s="20">
        <f>G383*E377</f>
        <v>8.6635491606714616</v>
      </c>
      <c r="F383" s="20">
        <f t="shared" si="2"/>
        <v>452.05161870503593</v>
      </c>
      <c r="G383" s="20">
        <v>0.21822541966426856</v>
      </c>
      <c r="I383" s="20">
        <f>F383*H386</f>
        <v>1.4239338390800157E-2</v>
      </c>
    </row>
    <row r="384" spans="1:9">
      <c r="A384" s="20"/>
      <c r="C384" s="27" t="s">
        <v>258</v>
      </c>
      <c r="D384" s="27"/>
      <c r="E384" s="20">
        <f>G384*E377</f>
        <v>10.758033573141487</v>
      </c>
      <c r="F384" s="20">
        <f t="shared" si="2"/>
        <v>561.33882322713259</v>
      </c>
      <c r="G384" s="20">
        <v>0.27098321342925658</v>
      </c>
      <c r="I384" s="20">
        <f>F384*H386</f>
        <v>1.7681815803960634E-2</v>
      </c>
    </row>
    <row r="385" spans="1:9">
      <c r="A385" s="20"/>
      <c r="C385" s="27" t="s">
        <v>259</v>
      </c>
      <c r="D385" s="27"/>
      <c r="E385" s="20">
        <f>G385*E377</f>
        <v>2.4752997601918469</v>
      </c>
      <c r="F385" s="20">
        <f t="shared" si="2"/>
        <v>129.15760534429603</v>
      </c>
      <c r="G385" s="20">
        <v>6.235011990407674E-2</v>
      </c>
      <c r="I385" s="20">
        <f>F385*H386</f>
        <v>4.0683823973714749E-3</v>
      </c>
    </row>
    <row r="386" spans="1:9">
      <c r="A386" s="20"/>
      <c r="C386" s="27"/>
      <c r="D386" s="3" t="s">
        <v>260</v>
      </c>
      <c r="H386" s="26">
        <f>B525</f>
        <v>3.1499363792990501E-5</v>
      </c>
    </row>
    <row r="387" spans="1:9" s="27" customFormat="1">
      <c r="B387" s="27" t="s">
        <v>60</v>
      </c>
      <c r="E387" s="27">
        <f>E58</f>
        <v>7.4</v>
      </c>
      <c r="F387" s="27">
        <f>E387*(365.25/7)</f>
        <v>386.12142857142862</v>
      </c>
      <c r="G387" s="27">
        <v>1</v>
      </c>
      <c r="H387" s="28"/>
      <c r="I387" s="27">
        <f>F387*H390</f>
        <v>1.1212510635290994E-2</v>
      </c>
    </row>
    <row r="388" spans="1:9">
      <c r="A388" s="20"/>
      <c r="C388" s="27" t="s">
        <v>261</v>
      </c>
      <c r="D388" s="27"/>
      <c r="E388" s="20">
        <f>G388*E387</f>
        <v>7.4</v>
      </c>
      <c r="F388" s="20">
        <f>E388*(365.25/7)</f>
        <v>386.12142857142862</v>
      </c>
      <c r="G388" s="20">
        <v>1</v>
      </c>
    </row>
    <row r="389" spans="1:9">
      <c r="A389" s="20"/>
      <c r="C389" s="27" t="s">
        <v>262</v>
      </c>
      <c r="D389" s="27"/>
      <c r="E389" s="20" t="s">
        <v>263</v>
      </c>
      <c r="F389" s="20" t="e">
        <f>E389*(365.25/7)</f>
        <v>#VALUE!</v>
      </c>
    </row>
    <row r="390" spans="1:9">
      <c r="A390" s="20"/>
      <c r="C390" s="27"/>
      <c r="D390" s="37" t="s">
        <v>264</v>
      </c>
      <c r="H390" s="26">
        <f>B523</f>
        <v>2.9038819929717501E-5</v>
      </c>
    </row>
    <row r="391" spans="1:9" s="27" customFormat="1">
      <c r="B391" s="27" t="s">
        <v>61</v>
      </c>
      <c r="E391" s="27">
        <f>E400-SUM(E364,E373,E377,E387)</f>
        <v>13</v>
      </c>
      <c r="F391" s="27">
        <f>E391*(365.25/7)</f>
        <v>678.32142857142856</v>
      </c>
      <c r="G391" s="27">
        <v>1</v>
      </c>
      <c r="H391" s="28"/>
      <c r="I391" s="27">
        <f>SUM(I392,I394,I398)</f>
        <v>3.9157594956710326E-2</v>
      </c>
    </row>
    <row r="392" spans="1:9">
      <c r="A392" s="20"/>
      <c r="C392" s="27" t="s">
        <v>265</v>
      </c>
      <c r="D392" s="27"/>
      <c r="E392" s="20">
        <f>G392*E391</f>
        <v>2.4074074074074074</v>
      </c>
      <c r="F392" s="20">
        <f>E392*(365.25/7)</f>
        <v>125.61507936507937</v>
      </c>
      <c r="G392" s="20">
        <v>0.1851851851851852</v>
      </c>
      <c r="I392" s="20">
        <f>F392*H393</f>
        <v>1.0131649114024338E-2</v>
      </c>
    </row>
    <row r="393" spans="1:9">
      <c r="A393" s="20"/>
      <c r="C393" s="27"/>
      <c r="D393" s="37" t="s">
        <v>266</v>
      </c>
      <c r="H393" s="26">
        <f>B557</f>
        <v>8.0656312643630801E-5</v>
      </c>
    </row>
    <row r="394" spans="1:9">
      <c r="C394" s="27" t="s">
        <v>267</v>
      </c>
      <c r="D394" s="27"/>
      <c r="E394" s="20">
        <f>G394*E391</f>
        <v>2.7283950617283952</v>
      </c>
      <c r="F394" s="20">
        <f>E394*(365.25/7)</f>
        <v>142.36375661375664</v>
      </c>
      <c r="G394" s="20">
        <v>0.20987654320987656</v>
      </c>
      <c r="I394" s="20">
        <f>F394*H395</f>
        <v>7.476379989782754E-3</v>
      </c>
    </row>
    <row r="395" spans="1:9">
      <c r="C395" s="27"/>
      <c r="D395" s="37" t="s">
        <v>226</v>
      </c>
      <c r="H395" s="26">
        <f>B536</f>
        <v>5.2516034752206799E-5</v>
      </c>
    </row>
    <row r="396" spans="1:9">
      <c r="C396" s="27" t="s">
        <v>268</v>
      </c>
      <c r="D396" s="42">
        <f>F391-SUM(F392,F394,F398)</f>
        <v>0</v>
      </c>
      <c r="E396" s="20" t="s">
        <v>105</v>
      </c>
      <c r="F396" s="20" t="e">
        <f>E396*(365.25/7)</f>
        <v>#VALUE!</v>
      </c>
      <c r="G396" s="20">
        <v>0</v>
      </c>
      <c r="I396" s="20">
        <v>0</v>
      </c>
    </row>
    <row r="397" spans="1:9">
      <c r="C397" s="27"/>
      <c r="D397" s="37" t="s">
        <v>268</v>
      </c>
      <c r="H397" s="26">
        <f>B531</f>
        <v>5.5162550217499002E-5</v>
      </c>
    </row>
    <row r="398" spans="1:9">
      <c r="C398" s="27" t="s">
        <v>269</v>
      </c>
      <c r="D398" s="27"/>
      <c r="E398" s="20">
        <f>G398*E391</f>
        <v>7.8641975308641978</v>
      </c>
      <c r="F398" s="20">
        <f>E398*(365.25/7)</f>
        <v>410.34259259259261</v>
      </c>
      <c r="G398" s="20">
        <v>0.60493827160493829</v>
      </c>
      <c r="I398" s="20">
        <f>F398*H399</f>
        <v>2.154956585290323E-2</v>
      </c>
    </row>
    <row r="399" spans="1:9">
      <c r="C399" s="27"/>
      <c r="D399" s="37" t="s">
        <v>226</v>
      </c>
      <c r="H399" s="26">
        <f>B536</f>
        <v>5.2516034752206799E-5</v>
      </c>
    </row>
    <row r="400" spans="1:9" s="31" customFormat="1">
      <c r="A400" s="31" t="s">
        <v>270</v>
      </c>
      <c r="E400" s="31">
        <f>E53</f>
        <v>112.4</v>
      </c>
      <c r="F400" s="31">
        <f>E400*(365.25/7)</f>
        <v>5864.8714285714295</v>
      </c>
      <c r="H400" s="32"/>
      <c r="I400" s="31">
        <f>SUM(I364,I371,I373,I377,I387,I391)</f>
        <v>0.38337494108294484</v>
      </c>
    </row>
    <row r="401" spans="1:9">
      <c r="C401" s="27"/>
      <c r="D401" s="27"/>
      <c r="F401" s="27"/>
    </row>
    <row r="402" spans="1:9" s="27" customFormat="1">
      <c r="A402" s="27" t="s">
        <v>62</v>
      </c>
      <c r="H402" s="28"/>
    </row>
    <row r="403" spans="1:9" s="27" customFormat="1">
      <c r="B403" s="27" t="s">
        <v>63</v>
      </c>
      <c r="E403" s="27">
        <f>E61</f>
        <v>117.8</v>
      </c>
      <c r="F403" s="27">
        <f>E403*(365.25/7)</f>
        <v>6146.6357142857141</v>
      </c>
      <c r="G403" s="27">
        <v>0.9659574468085107</v>
      </c>
      <c r="H403" s="28"/>
      <c r="I403" s="27">
        <f>F403*H408</f>
        <v>0.17849104768071336</v>
      </c>
    </row>
    <row r="404" spans="1:9">
      <c r="C404" s="27" t="s">
        <v>271</v>
      </c>
      <c r="D404" s="27"/>
      <c r="E404" s="20">
        <f>G404*E403</f>
        <v>108.44283687943263</v>
      </c>
      <c r="F404" s="20">
        <f>E404*(365.25/7)</f>
        <v>5658.3923100303955</v>
      </c>
      <c r="G404" s="20">
        <v>0.92056737588652493</v>
      </c>
    </row>
    <row r="405" spans="1:9">
      <c r="C405" s="27" t="s">
        <v>272</v>
      </c>
      <c r="D405" s="27"/>
      <c r="E405" s="20">
        <f>G405*E403</f>
        <v>5.3469503546099295</v>
      </c>
      <c r="F405" s="20">
        <f>E405*(365.25/7)</f>
        <v>278.99623100303955</v>
      </c>
      <c r="G405" s="20">
        <v>4.5390070921985819E-2</v>
      </c>
    </row>
    <row r="406" spans="1:9">
      <c r="C406" s="27" t="s">
        <v>273</v>
      </c>
      <c r="D406" s="27"/>
      <c r="E406" s="20" t="s">
        <v>105</v>
      </c>
      <c r="F406" s="20" t="e">
        <f>E406*(365.25/7)</f>
        <v>#VALUE!</v>
      </c>
      <c r="G406" s="20">
        <v>3.40425531914893E-2</v>
      </c>
    </row>
    <row r="407" spans="1:9">
      <c r="C407" s="27" t="s">
        <v>274</v>
      </c>
      <c r="D407" s="27"/>
      <c r="E407" s="20">
        <f>G407*E403</f>
        <v>3.6760283687943267</v>
      </c>
      <c r="F407" s="20">
        <f>E407*(365.25/7)</f>
        <v>191.8099088145897</v>
      </c>
      <c r="G407" s="20">
        <v>3.1205673758865252E-2</v>
      </c>
    </row>
    <row r="408" spans="1:9">
      <c r="C408" s="27"/>
      <c r="D408" s="37" t="s">
        <v>264</v>
      </c>
      <c r="H408" s="26">
        <f>B523</f>
        <v>2.9038819929717501E-5</v>
      </c>
    </row>
    <row r="409" spans="1:9" s="27" customFormat="1">
      <c r="B409" s="27" t="s">
        <v>64</v>
      </c>
      <c r="E409" s="27">
        <f>E62</f>
        <v>8.1999999999999993</v>
      </c>
      <c r="F409" s="27">
        <f>E409*(365.25/7)</f>
        <v>427.8642857142857</v>
      </c>
      <c r="G409" s="27">
        <v>1</v>
      </c>
      <c r="H409" s="28"/>
      <c r="I409" s="27">
        <f>F409*H411</f>
        <v>1.2424673947214342E-2</v>
      </c>
    </row>
    <row r="410" spans="1:9">
      <c r="C410" s="27" t="s">
        <v>64</v>
      </c>
      <c r="D410" s="27"/>
      <c r="E410" s="20">
        <f>G410*E409</f>
        <v>8.1999999999999993</v>
      </c>
      <c r="F410" s="20">
        <f>E410*(365.25/7)</f>
        <v>427.8642857142857</v>
      </c>
      <c r="G410" s="20">
        <v>1</v>
      </c>
    </row>
    <row r="411" spans="1:9">
      <c r="C411" s="27"/>
      <c r="D411" s="37" t="s">
        <v>264</v>
      </c>
      <c r="H411" s="26">
        <f>B523</f>
        <v>2.9038819929717501E-5</v>
      </c>
    </row>
    <row r="412" spans="1:9" s="27" customFormat="1">
      <c r="B412" s="27" t="s">
        <v>65</v>
      </c>
      <c r="E412" s="27">
        <f>E63</f>
        <v>2.7</v>
      </c>
      <c r="F412" s="27">
        <f>E412*(365.25/7)</f>
        <v>140.88214285714287</v>
      </c>
      <c r="G412" s="27">
        <v>1</v>
      </c>
      <c r="H412" s="28"/>
      <c r="I412" s="27">
        <f>0</f>
        <v>0</v>
      </c>
    </row>
    <row r="413" spans="1:9">
      <c r="C413" s="27" t="s">
        <v>65</v>
      </c>
      <c r="D413" s="27"/>
      <c r="E413" s="20">
        <f>G413*E412</f>
        <v>2.7</v>
      </c>
      <c r="F413" s="20">
        <f>E413*(365.25/7)</f>
        <v>140.88214285714287</v>
      </c>
      <c r="G413" s="20">
        <v>1</v>
      </c>
    </row>
    <row r="414" spans="1:9" s="27" customFormat="1">
      <c r="B414" s="27" t="s">
        <v>66</v>
      </c>
      <c r="E414" s="27">
        <f>E424-SUM(E418,E412,E409,E403)</f>
        <v>1.3999999999999773</v>
      </c>
      <c r="F414" s="27">
        <f>E414*(365.25/7)</f>
        <v>73.049999999998818</v>
      </c>
      <c r="G414" s="27">
        <v>1</v>
      </c>
      <c r="H414" s="28"/>
      <c r="I414" s="27">
        <f>F414*AVERAGE(H416:H417)</f>
        <v>4.5181668110871789E-3</v>
      </c>
    </row>
    <row r="415" spans="1:9">
      <c r="C415" s="27" t="s">
        <v>66</v>
      </c>
      <c r="D415" s="27"/>
      <c r="E415" s="20">
        <f>G415*E414</f>
        <v>1.3999999999999773</v>
      </c>
      <c r="F415" s="20">
        <f>E415*(365.25/7)</f>
        <v>73.049999999998818</v>
      </c>
      <c r="G415" s="20">
        <v>1</v>
      </c>
    </row>
    <row r="416" spans="1:9">
      <c r="C416" s="27"/>
      <c r="D416" s="1" t="s">
        <v>144</v>
      </c>
      <c r="H416" s="26">
        <f>B541</f>
        <v>6.1464811934113902E-5</v>
      </c>
    </row>
    <row r="417" spans="1:12">
      <c r="C417" s="27"/>
      <c r="D417" s="1" t="s">
        <v>275</v>
      </c>
      <c r="H417" s="26">
        <f>B542</f>
        <v>6.2235853667179795E-5</v>
      </c>
    </row>
    <row r="418" spans="1:12" s="27" customFormat="1">
      <c r="B418" s="27" t="s">
        <v>67</v>
      </c>
      <c r="E418" s="27">
        <f>E65</f>
        <v>7.6</v>
      </c>
      <c r="F418" s="27">
        <f>E418*(365.25/7)</f>
        <v>396.55714285714288</v>
      </c>
      <c r="G418" s="27">
        <v>1</v>
      </c>
      <c r="H418" s="28"/>
      <c r="I418" s="27">
        <f>F418*AVERAGE(H420:H422)</f>
        <v>0.25978637853695047</v>
      </c>
    </row>
    <row r="419" spans="1:12">
      <c r="C419" s="27" t="s">
        <v>67</v>
      </c>
      <c r="D419" s="27"/>
      <c r="E419" s="20">
        <f>G419*E418</f>
        <v>7.6</v>
      </c>
      <c r="F419" s="20">
        <f>E419*(365.25/7)</f>
        <v>396.55714285714288</v>
      </c>
      <c r="G419" s="20">
        <v>1</v>
      </c>
    </row>
    <row r="420" spans="1:12">
      <c r="C420" s="27"/>
      <c r="D420" s="3" t="s">
        <v>224</v>
      </c>
      <c r="H420" s="26">
        <f>B552</f>
        <v>6.4416922067432405E-5</v>
      </c>
    </row>
    <row r="421" spans="1:12">
      <c r="C421" s="27"/>
      <c r="D421" s="34" t="s">
        <v>193</v>
      </c>
      <c r="H421" s="26">
        <f>B511</f>
        <v>1.81334312242693E-3</v>
      </c>
    </row>
    <row r="422" spans="1:12">
      <c r="C422" s="27"/>
      <c r="D422" s="30" t="s">
        <v>276</v>
      </c>
      <c r="F422" s="27"/>
      <c r="H422" s="26">
        <f>B510</f>
        <v>8.75535292208143E-5</v>
      </c>
    </row>
    <row r="423" spans="1:12">
      <c r="C423" s="27"/>
      <c r="D423" s="27"/>
    </row>
    <row r="424" spans="1:12" s="31" customFormat="1">
      <c r="A424" s="31" t="s">
        <v>277</v>
      </c>
      <c r="E424" s="31">
        <f>E60</f>
        <v>137.69999999999999</v>
      </c>
      <c r="F424" s="31">
        <f>E424*(365.25/7)</f>
        <v>7184.989285714285</v>
      </c>
      <c r="H424" s="32"/>
      <c r="I424" s="31">
        <f>SUM(I403,I409,I412,I414,I418)</f>
        <v>0.45522026697596535</v>
      </c>
    </row>
    <row r="425" spans="1:12">
      <c r="F425" s="27"/>
    </row>
    <row r="426" spans="1:12" s="31" customFormat="1">
      <c r="A426" s="31" t="s">
        <v>278</v>
      </c>
      <c r="E426" s="31">
        <v>0</v>
      </c>
      <c r="F426" s="31">
        <f>E426*(365.25/7)</f>
        <v>0</v>
      </c>
      <c r="H426" s="32"/>
      <c r="I426" s="31">
        <f>0</f>
        <v>0</v>
      </c>
    </row>
    <row r="427" spans="1:12">
      <c r="F427" s="27"/>
    </row>
    <row r="428" spans="1:12" s="31" customFormat="1">
      <c r="A428" s="31" t="s">
        <v>279</v>
      </c>
      <c r="E428" s="31">
        <f>E3</f>
        <v>1175.4000000000001</v>
      </c>
      <c r="F428" s="31">
        <f>E428*(365.25/7)</f>
        <v>61330.692857142865</v>
      </c>
      <c r="H428" s="32"/>
      <c r="I428" s="40">
        <f>SUM(I424,I400,I361,I346,I301,I289,I251,I234,I200,I154,I135,I122)</f>
        <v>16.048650954126671</v>
      </c>
    </row>
    <row r="431" spans="1:12" s="43" customFormat="1">
      <c r="A431" s="27" t="s">
        <v>280</v>
      </c>
      <c r="B431" s="27" t="s">
        <v>380</v>
      </c>
      <c r="C431" s="27" t="s">
        <v>282</v>
      </c>
      <c r="D431" s="20"/>
      <c r="E431" s="20"/>
      <c r="F431" s="20"/>
      <c r="G431" s="20"/>
      <c r="H431" s="26"/>
      <c r="I431" s="20"/>
      <c r="J431" s="20"/>
      <c r="K431" s="20"/>
      <c r="L431" s="20"/>
    </row>
    <row r="432" spans="1:12" s="43" customFormat="1">
      <c r="A432" s="27" t="s">
        <v>283</v>
      </c>
      <c r="B432" s="20">
        <f>I122</f>
        <v>1.9566667682220233</v>
      </c>
      <c r="C432" s="20">
        <v>1.4982849187858709</v>
      </c>
      <c r="D432" s="20"/>
      <c r="E432" s="20"/>
      <c r="F432" s="20"/>
      <c r="G432" s="20"/>
      <c r="H432" s="26"/>
      <c r="I432" s="20"/>
      <c r="J432" s="20"/>
      <c r="K432" s="20"/>
      <c r="L432" s="20"/>
    </row>
    <row r="433" spans="1:12" s="43" customFormat="1">
      <c r="A433" s="27" t="s">
        <v>284</v>
      </c>
      <c r="B433" s="20">
        <f>I135</f>
        <v>0.3157920168556913</v>
      </c>
      <c r="C433" s="20">
        <v>0.229285161174478</v>
      </c>
      <c r="D433" s="20"/>
      <c r="E433" s="20"/>
      <c r="F433" s="20"/>
      <c r="G433" s="20"/>
      <c r="H433" s="26"/>
      <c r="I433" s="20"/>
      <c r="J433" s="20"/>
      <c r="K433" s="20"/>
      <c r="L433" s="20"/>
    </row>
    <row r="434" spans="1:12" s="43" customFormat="1">
      <c r="A434" s="27" t="s">
        <v>285</v>
      </c>
      <c r="B434" s="20">
        <f>I154</f>
        <v>0.29955040274456007</v>
      </c>
      <c r="C434" s="20">
        <v>0.25503283659360526</v>
      </c>
      <c r="D434" s="20"/>
      <c r="E434" s="20"/>
      <c r="F434" s="20"/>
      <c r="G434" s="20"/>
      <c r="H434" s="26"/>
      <c r="I434" s="20"/>
      <c r="J434" s="20"/>
      <c r="K434" s="20"/>
      <c r="L434" s="20"/>
    </row>
    <row r="435" spans="1:12" s="43" customFormat="1">
      <c r="A435" s="27" t="s">
        <v>286</v>
      </c>
      <c r="B435" s="20">
        <f>I200</f>
        <v>4.7303778820868434</v>
      </c>
      <c r="C435" s="20">
        <v>4.174658317559186</v>
      </c>
      <c r="D435" s="20"/>
      <c r="E435" s="20"/>
      <c r="F435" s="20"/>
      <c r="G435" s="20"/>
      <c r="H435" s="26"/>
      <c r="I435" s="20"/>
      <c r="J435" s="20"/>
      <c r="K435" s="20"/>
      <c r="L435" s="20"/>
    </row>
    <row r="436" spans="1:12" s="43" customFormat="1">
      <c r="A436" s="27" t="s">
        <v>287</v>
      </c>
      <c r="B436" s="20">
        <f>I234</f>
        <v>0.57101260500131823</v>
      </c>
      <c r="C436" s="20">
        <v>0.39644429579190527</v>
      </c>
      <c r="D436" s="20"/>
      <c r="E436" s="20"/>
      <c r="F436" s="20"/>
      <c r="G436" s="20"/>
      <c r="H436" s="26"/>
      <c r="I436" s="20"/>
      <c r="J436" s="20"/>
      <c r="K436" s="20"/>
      <c r="L436" s="20"/>
    </row>
    <row r="437" spans="1:12" s="43" customFormat="1">
      <c r="A437" s="27" t="s">
        <v>288</v>
      </c>
      <c r="B437" s="20">
        <f>I251</f>
        <v>9.2435912877156717E-2</v>
      </c>
      <c r="C437" s="20">
        <v>9.638855451511924E-2</v>
      </c>
      <c r="D437" s="20"/>
      <c r="E437" s="20"/>
      <c r="F437" s="20"/>
      <c r="G437" s="20"/>
      <c r="H437" s="26"/>
      <c r="I437" s="20"/>
      <c r="J437" s="20"/>
      <c r="K437" s="20"/>
      <c r="L437" s="20"/>
    </row>
    <row r="438" spans="1:12" s="43" customFormat="1">
      <c r="A438" s="27" t="s">
        <v>289</v>
      </c>
      <c r="B438" s="20">
        <f>I289</f>
        <v>6.2721323466568739</v>
      </c>
      <c r="C438" s="20">
        <v>5.1148730855003457</v>
      </c>
      <c r="D438" s="20"/>
      <c r="E438" s="20"/>
      <c r="F438" s="27"/>
      <c r="G438" s="44"/>
      <c r="H438" s="26"/>
      <c r="I438" s="20"/>
      <c r="J438" s="20"/>
      <c r="K438" s="20"/>
      <c r="L438" s="20"/>
    </row>
    <row r="439" spans="1:12" s="43" customFormat="1">
      <c r="A439" s="27" t="s">
        <v>290</v>
      </c>
      <c r="B439" s="20">
        <f>I301</f>
        <v>8.8337130465498015E-2</v>
      </c>
      <c r="C439" s="20">
        <v>7.5589227765231581E-2</v>
      </c>
      <c r="D439" s="20"/>
      <c r="E439" s="20"/>
      <c r="F439" s="20"/>
      <c r="G439" s="20"/>
      <c r="H439" s="26"/>
      <c r="I439" s="20"/>
      <c r="J439" s="20"/>
      <c r="K439" s="20"/>
      <c r="L439" s="20"/>
    </row>
    <row r="440" spans="1:12" s="43" customFormat="1">
      <c r="A440" s="27" t="s">
        <v>291</v>
      </c>
      <c r="B440" s="43">
        <f>I346</f>
        <v>0.88375068115779554</v>
      </c>
      <c r="C440" s="20">
        <v>0.7514937726202322</v>
      </c>
      <c r="D440" s="20"/>
      <c r="E440" s="20"/>
      <c r="F440" s="20"/>
      <c r="G440" s="20"/>
      <c r="H440" s="26"/>
      <c r="I440" s="20"/>
      <c r="J440" s="20"/>
      <c r="K440" s="20"/>
      <c r="L440" s="20"/>
    </row>
    <row r="441" spans="1:12" s="43" customFormat="1">
      <c r="A441" s="27" t="s">
        <v>292</v>
      </c>
      <c r="B441" s="43">
        <f>I361</f>
        <v>0</v>
      </c>
      <c r="C441" s="20">
        <v>0</v>
      </c>
      <c r="D441" s="20"/>
      <c r="E441" s="20"/>
      <c r="F441" s="20"/>
      <c r="G441" s="20"/>
      <c r="H441" s="26"/>
      <c r="I441" s="20"/>
      <c r="J441" s="20"/>
      <c r="K441" s="20"/>
      <c r="L441" s="20"/>
    </row>
    <row r="442" spans="1:12" s="43" customFormat="1">
      <c r="A442" s="27" t="s">
        <v>293</v>
      </c>
      <c r="B442" s="20">
        <f>I400</f>
        <v>0.38337494108294484</v>
      </c>
      <c r="C442" s="20">
        <v>0.2707198582401249</v>
      </c>
      <c r="D442" s="20"/>
      <c r="E442" s="20"/>
      <c r="F442" s="20"/>
      <c r="G442" s="20"/>
      <c r="H442" s="26"/>
      <c r="I442" s="20"/>
      <c r="J442" s="20"/>
      <c r="K442" s="20"/>
      <c r="L442" s="20"/>
    </row>
    <row r="443" spans="1:12" s="43" customFormat="1">
      <c r="A443" s="27" t="s">
        <v>294</v>
      </c>
      <c r="B443" s="20">
        <f>I424</f>
        <v>0.45522026697596535</v>
      </c>
      <c r="C443" s="20">
        <v>0.38261028950942422</v>
      </c>
      <c r="D443" s="20"/>
      <c r="E443" s="20"/>
      <c r="F443" s="20"/>
      <c r="G443" s="20"/>
      <c r="H443" s="26"/>
      <c r="I443" s="20"/>
      <c r="J443" s="20"/>
      <c r="K443" s="20"/>
      <c r="L443" s="20"/>
    </row>
    <row r="444" spans="1:12" s="43" customFormat="1">
      <c r="A444" s="27" t="s">
        <v>295</v>
      </c>
      <c r="B444" s="27">
        <f>SUM(B432:B443)</f>
        <v>16.048650954126668</v>
      </c>
      <c r="C444" s="27">
        <v>13.245380318055522</v>
      </c>
      <c r="D444" s="20"/>
      <c r="E444" s="20"/>
      <c r="F444" s="20"/>
      <c r="G444" s="20"/>
      <c r="H444" s="26"/>
      <c r="I444" s="20"/>
      <c r="J444" s="20"/>
      <c r="K444" s="20"/>
      <c r="L444" s="20"/>
    </row>
    <row r="450" spans="1:2">
      <c r="A450" s="45" t="s">
        <v>326</v>
      </c>
      <c r="B450" s="44"/>
    </row>
    <row r="451" spans="1:2">
      <c r="A451" s="45" t="s">
        <v>327</v>
      </c>
      <c r="B451" s="44" t="s">
        <v>328</v>
      </c>
    </row>
    <row r="452" spans="1:2">
      <c r="A452" s="46" t="s">
        <v>81</v>
      </c>
      <c r="B452" s="43">
        <v>2.0753625014341401E-4</v>
      </c>
    </row>
    <row r="453" spans="1:2">
      <c r="A453" s="46" t="s">
        <v>85</v>
      </c>
      <c r="B453" s="43">
        <v>1.8123600379630399E-4</v>
      </c>
    </row>
    <row r="454" spans="1:2">
      <c r="A454" s="46" t="s">
        <v>93</v>
      </c>
      <c r="B454" s="43">
        <v>1.4866358173675799E-4</v>
      </c>
    </row>
    <row r="455" spans="1:2">
      <c r="A455" s="46" t="s">
        <v>86</v>
      </c>
      <c r="B455" s="43">
        <v>2.9047921153145501E-4</v>
      </c>
    </row>
    <row r="456" spans="1:2">
      <c r="A456" s="46" t="s">
        <v>329</v>
      </c>
      <c r="B456" s="43">
        <v>2.8815986355312199E-4</v>
      </c>
    </row>
    <row r="457" spans="1:2">
      <c r="A457" s="46" t="s">
        <v>89</v>
      </c>
      <c r="B457" s="43">
        <v>5.8372345228633899E-4</v>
      </c>
    </row>
    <row r="458" spans="1:2">
      <c r="A458" s="46" t="s">
        <v>330</v>
      </c>
      <c r="B458" s="43">
        <v>2.8808688751685098E-4</v>
      </c>
    </row>
    <row r="459" spans="1:2">
      <c r="A459" s="46" t="s">
        <v>152</v>
      </c>
      <c r="B459" s="43">
        <v>2.53969779965583E-4</v>
      </c>
    </row>
    <row r="460" spans="1:2">
      <c r="A460" s="46" t="s">
        <v>331</v>
      </c>
      <c r="B460" s="43">
        <v>1.46572502077181E-4</v>
      </c>
    </row>
    <row r="461" spans="1:2">
      <c r="A461" s="46" t="s">
        <v>332</v>
      </c>
      <c r="B461" s="43">
        <v>2.7242293436714299E-4</v>
      </c>
    </row>
    <row r="462" spans="1:2">
      <c r="A462" s="46" t="s">
        <v>333</v>
      </c>
      <c r="B462" s="43">
        <v>1.7922815925589799E-4</v>
      </c>
    </row>
    <row r="463" spans="1:2">
      <c r="A463" s="46" t="s">
        <v>87</v>
      </c>
      <c r="B463" s="43">
        <v>2.21286919110788E-4</v>
      </c>
    </row>
    <row r="464" spans="1:2">
      <c r="A464" s="46" t="s">
        <v>90</v>
      </c>
      <c r="B464" s="43">
        <v>3.3330348984453301E-4</v>
      </c>
    </row>
    <row r="465" spans="1:2">
      <c r="A465" s="46" t="s">
        <v>94</v>
      </c>
      <c r="B465" s="43">
        <v>2.4173711069267601E-4</v>
      </c>
    </row>
    <row r="466" spans="1:2">
      <c r="A466" s="46" t="s">
        <v>82</v>
      </c>
      <c r="B466" s="43">
        <v>1.8436804730104599E-4</v>
      </c>
    </row>
    <row r="467" spans="1:2">
      <c r="A467" s="46" t="s">
        <v>101</v>
      </c>
      <c r="B467" s="43">
        <v>1.6096116897416801E-4</v>
      </c>
    </row>
    <row r="468" spans="1:2">
      <c r="A468" s="46" t="s">
        <v>125</v>
      </c>
      <c r="B468" s="43">
        <v>1.9783800273003599E-4</v>
      </c>
    </row>
    <row r="469" spans="1:2">
      <c r="A469" s="46" t="s">
        <v>126</v>
      </c>
      <c r="B469" s="43">
        <v>9.1374598860871899E-5</v>
      </c>
    </row>
    <row r="470" spans="1:2">
      <c r="A470" s="46" t="s">
        <v>134</v>
      </c>
      <c r="B470" s="43">
        <v>2.4622324151349502E-4</v>
      </c>
    </row>
    <row r="471" spans="1:2">
      <c r="A471" s="46" t="s">
        <v>234</v>
      </c>
      <c r="B471" s="43">
        <v>3.9381252395114002E-4</v>
      </c>
    </row>
    <row r="472" spans="1:2">
      <c r="A472" s="46" t="s">
        <v>334</v>
      </c>
      <c r="B472" s="43">
        <v>1.8101149752481699E-4</v>
      </c>
    </row>
    <row r="473" spans="1:2">
      <c r="A473" s="46" t="s">
        <v>154</v>
      </c>
      <c r="B473" s="43">
        <v>1.7979330347713199E-4</v>
      </c>
    </row>
    <row r="474" spans="1:2">
      <c r="A474" s="46" t="s">
        <v>335</v>
      </c>
      <c r="B474" s="43">
        <v>6.1980890843304896E-4</v>
      </c>
    </row>
    <row r="475" spans="1:2">
      <c r="A475" s="46" t="s">
        <v>219</v>
      </c>
      <c r="B475" s="43">
        <v>4.1368375625563399E-4</v>
      </c>
    </row>
    <row r="476" spans="1:2">
      <c r="A476" s="46" t="s">
        <v>173</v>
      </c>
      <c r="B476" s="43">
        <v>1.3154789046745599E-4</v>
      </c>
    </row>
    <row r="477" spans="1:2">
      <c r="A477" s="46" t="s">
        <v>336</v>
      </c>
      <c r="B477" s="43">
        <v>1.5918692023663599E-4</v>
      </c>
    </row>
    <row r="478" spans="1:2">
      <c r="A478" s="46" t="s">
        <v>133</v>
      </c>
      <c r="B478" s="43">
        <v>4.6337524758036899E-4</v>
      </c>
    </row>
    <row r="479" spans="1:2">
      <c r="A479" s="46" t="s">
        <v>132</v>
      </c>
      <c r="B479" s="43">
        <v>8.3899075325234501E-4</v>
      </c>
    </row>
    <row r="480" spans="1:2">
      <c r="A480" s="46" t="s">
        <v>337</v>
      </c>
      <c r="B480" s="43">
        <v>1.9411468544791501E-4</v>
      </c>
    </row>
    <row r="481" spans="1:2">
      <c r="A481" s="46" t="s">
        <v>190</v>
      </c>
      <c r="B481" s="43">
        <v>9.9021399008583497E-5</v>
      </c>
    </row>
    <row r="482" spans="1:2">
      <c r="A482" s="46" t="s">
        <v>165</v>
      </c>
      <c r="B482" s="43">
        <v>1.32303833438743E-4</v>
      </c>
    </row>
    <row r="483" spans="1:2">
      <c r="A483" s="46" t="s">
        <v>338</v>
      </c>
      <c r="B483" s="43">
        <v>1.17251066520812E-4</v>
      </c>
    </row>
    <row r="484" spans="1:2">
      <c r="A484" s="46" t="s">
        <v>160</v>
      </c>
      <c r="B484" s="43">
        <v>1.73504178510735E-4</v>
      </c>
    </row>
    <row r="485" spans="1:2">
      <c r="A485" s="46" t="s">
        <v>169</v>
      </c>
      <c r="B485" s="43">
        <v>1.4624047532590801E-4</v>
      </c>
    </row>
    <row r="486" spans="1:2">
      <c r="A486" s="46" t="s">
        <v>339</v>
      </c>
      <c r="B486" s="43">
        <v>1.8430994317117501E-3</v>
      </c>
    </row>
    <row r="487" spans="1:2">
      <c r="A487" s="46" t="s">
        <v>340</v>
      </c>
      <c r="B487" s="43">
        <v>4.5915903845058001E-4</v>
      </c>
    </row>
    <row r="488" spans="1:2">
      <c r="A488" s="46" t="s">
        <v>150</v>
      </c>
      <c r="B488" s="43">
        <v>6.9813314876405498E-4</v>
      </c>
    </row>
    <row r="489" spans="1:2">
      <c r="A489" s="46" t="s">
        <v>140</v>
      </c>
      <c r="B489" s="43">
        <v>1.2032980248552E-4</v>
      </c>
    </row>
    <row r="490" spans="1:2">
      <c r="A490" s="46" t="s">
        <v>341</v>
      </c>
      <c r="B490" s="43">
        <v>8.5690273896221405E-5</v>
      </c>
    </row>
    <row r="491" spans="1:2">
      <c r="A491" s="46" t="s">
        <v>142</v>
      </c>
      <c r="B491" s="43">
        <v>1.5953121990601601E-4</v>
      </c>
    </row>
    <row r="492" spans="1:2">
      <c r="A492" s="46" t="s">
        <v>342</v>
      </c>
      <c r="B492" s="43">
        <v>1.3408117941004401E-4</v>
      </c>
    </row>
    <row r="493" spans="1:2">
      <c r="A493" s="46" t="s">
        <v>343</v>
      </c>
      <c r="B493" s="43">
        <v>1.7270742253927801E-4</v>
      </c>
    </row>
    <row r="494" spans="1:2">
      <c r="A494" s="46" t="s">
        <v>344</v>
      </c>
      <c r="B494" s="43">
        <v>1.5740430761049999E-4</v>
      </c>
    </row>
    <row r="495" spans="1:2">
      <c r="A495" s="46" t="s">
        <v>345</v>
      </c>
      <c r="B495" s="43">
        <v>1.1560552369626E-4</v>
      </c>
    </row>
    <row r="496" spans="1:2">
      <c r="A496" s="46" t="s">
        <v>346</v>
      </c>
      <c r="B496" s="43">
        <v>2.1329899787379499E-4</v>
      </c>
    </row>
    <row r="497" spans="1:2">
      <c r="A497" s="46" t="s">
        <v>347</v>
      </c>
      <c r="B497" s="43">
        <v>1.01459236774059E-4</v>
      </c>
    </row>
    <row r="498" spans="1:2">
      <c r="A498" s="46" t="s">
        <v>348</v>
      </c>
      <c r="B498" s="43">
        <v>1.0828964063666499E-4</v>
      </c>
    </row>
    <row r="499" spans="1:2">
      <c r="A499" s="46" t="s">
        <v>349</v>
      </c>
      <c r="B499" s="43">
        <v>2.3891685819187701E-4</v>
      </c>
    </row>
    <row r="500" spans="1:2">
      <c r="A500" s="46" t="s">
        <v>350</v>
      </c>
      <c r="B500" s="43">
        <v>1.3782992892101399E-4</v>
      </c>
    </row>
    <row r="501" spans="1:2">
      <c r="A501" s="46" t="s">
        <v>351</v>
      </c>
      <c r="B501" s="43">
        <v>6.5889773886861405E-5</v>
      </c>
    </row>
    <row r="502" spans="1:2">
      <c r="A502" s="46" t="s">
        <v>352</v>
      </c>
      <c r="B502" s="43">
        <v>8.3250596301136104E-5</v>
      </c>
    </row>
    <row r="503" spans="1:2">
      <c r="A503" s="46" t="s">
        <v>353</v>
      </c>
      <c r="B503" s="43">
        <v>1.4476978251170501E-4</v>
      </c>
    </row>
    <row r="504" spans="1:2">
      <c r="A504" s="46" t="s">
        <v>354</v>
      </c>
      <c r="B504" s="43">
        <v>9.0988016740602099E-5</v>
      </c>
    </row>
    <row r="505" spans="1:2">
      <c r="A505" s="46" t="s">
        <v>355</v>
      </c>
      <c r="B505" s="43">
        <v>1.0916971520976299E-4</v>
      </c>
    </row>
    <row r="506" spans="1:2">
      <c r="A506" s="46" t="s">
        <v>356</v>
      </c>
      <c r="B506" s="43">
        <v>1.07206144858949E-4</v>
      </c>
    </row>
    <row r="507" spans="1:2">
      <c r="A507" s="46" t="s">
        <v>357</v>
      </c>
      <c r="B507" s="43">
        <v>9.6305357477517104E-5</v>
      </c>
    </row>
    <row r="508" spans="1:2">
      <c r="A508" s="46" t="s">
        <v>358</v>
      </c>
      <c r="B508" s="43">
        <v>1.29789743274594E-4</v>
      </c>
    </row>
    <row r="509" spans="1:2">
      <c r="A509" s="46" t="s">
        <v>235</v>
      </c>
      <c r="B509" s="43">
        <v>9.8223089726800898E-5</v>
      </c>
    </row>
    <row r="510" spans="1:2">
      <c r="A510" s="46" t="s">
        <v>276</v>
      </c>
      <c r="B510" s="43">
        <v>8.75535292208143E-5</v>
      </c>
    </row>
    <row r="511" spans="1:2">
      <c r="A511" s="46" t="s">
        <v>193</v>
      </c>
      <c r="B511" s="43">
        <v>1.81334312242693E-3</v>
      </c>
    </row>
    <row r="512" spans="1:2">
      <c r="A512" s="46" t="s">
        <v>199</v>
      </c>
      <c r="B512" s="43">
        <v>1.6495583889185E-3</v>
      </c>
    </row>
    <row r="513" spans="1:2">
      <c r="A513" s="46" t="s">
        <v>205</v>
      </c>
      <c r="B513" s="43">
        <v>5.2202933843232299E-4</v>
      </c>
    </row>
    <row r="514" spans="1:2">
      <c r="A514" s="46" t="s">
        <v>202</v>
      </c>
      <c r="B514" s="43">
        <v>8.1088028214834705E-4</v>
      </c>
    </row>
    <row r="515" spans="1:2">
      <c r="A515" s="46" t="s">
        <v>209</v>
      </c>
      <c r="B515" s="43">
        <v>2.1634600555183199E-4</v>
      </c>
    </row>
    <row r="516" spans="1:2">
      <c r="A516" s="46" t="s">
        <v>197</v>
      </c>
      <c r="B516" s="43">
        <v>2.1767459002886499E-4</v>
      </c>
    </row>
    <row r="517" spans="1:2">
      <c r="A517" s="46" t="s">
        <v>359</v>
      </c>
      <c r="B517" s="43">
        <v>1.55696551277535E-4</v>
      </c>
    </row>
    <row r="518" spans="1:2">
      <c r="A518" s="46" t="s">
        <v>360</v>
      </c>
      <c r="B518" s="43">
        <v>1.7709815444404199E-4</v>
      </c>
    </row>
    <row r="519" spans="1:2">
      <c r="A519" s="46" t="s">
        <v>361</v>
      </c>
      <c r="B519" s="43">
        <v>6.8257427748858002E-5</v>
      </c>
    </row>
    <row r="520" spans="1:2">
      <c r="A520" s="46" t="s">
        <v>362</v>
      </c>
      <c r="B520" s="43">
        <v>5.5276259038110898E-5</v>
      </c>
    </row>
    <row r="521" spans="1:2">
      <c r="A521" s="46" t="s">
        <v>363</v>
      </c>
      <c r="B521" s="43">
        <v>3.59388633311674E-5</v>
      </c>
    </row>
    <row r="522" spans="1:2">
      <c r="A522" s="46" t="s">
        <v>364</v>
      </c>
      <c r="B522" s="43">
        <v>4.0180647813054398E-5</v>
      </c>
    </row>
    <row r="523" spans="1:2">
      <c r="A523" s="46" t="s">
        <v>365</v>
      </c>
      <c r="B523" s="43">
        <v>2.9038819929717501E-5</v>
      </c>
    </row>
    <row r="524" spans="1:2">
      <c r="A524" s="46" t="s">
        <v>253</v>
      </c>
      <c r="B524" s="43">
        <v>2.9774278329510701E-5</v>
      </c>
    </row>
    <row r="525" spans="1:2">
      <c r="A525" s="46" t="s">
        <v>260</v>
      </c>
      <c r="B525" s="43">
        <v>3.1499363792990501E-5</v>
      </c>
    </row>
    <row r="526" spans="1:2">
      <c r="A526" s="46" t="s">
        <v>366</v>
      </c>
      <c r="B526" s="43">
        <v>8.1188736822408096E-5</v>
      </c>
    </row>
    <row r="527" spans="1:2">
      <c r="A527" s="46" t="s">
        <v>367</v>
      </c>
      <c r="B527" s="43">
        <v>4.0120799665927201E-5</v>
      </c>
    </row>
    <row r="528" spans="1:2">
      <c r="A528" s="46" t="s">
        <v>167</v>
      </c>
      <c r="B528" s="43">
        <v>5.4328844022477301E-5</v>
      </c>
    </row>
    <row r="529" spans="1:2">
      <c r="A529" s="46" t="s">
        <v>128</v>
      </c>
      <c r="B529" s="43">
        <v>5.8936399512656897E-5</v>
      </c>
    </row>
    <row r="530" spans="1:2">
      <c r="A530" s="46" t="s">
        <v>368</v>
      </c>
      <c r="B530" s="43">
        <v>1.20016191811748E-4</v>
      </c>
    </row>
    <row r="531" spans="1:2">
      <c r="A531" s="46" t="s">
        <v>268</v>
      </c>
      <c r="B531" s="43">
        <v>5.5162550217499002E-5</v>
      </c>
    </row>
    <row r="532" spans="1:2">
      <c r="A532" s="46" t="s">
        <v>156</v>
      </c>
      <c r="B532" s="43">
        <v>5.0620074646983798E-5</v>
      </c>
    </row>
    <row r="533" spans="1:2">
      <c r="A533" s="46" t="s">
        <v>369</v>
      </c>
      <c r="B533" s="43">
        <v>7.9149640560297998E-5</v>
      </c>
    </row>
    <row r="534" spans="1:2">
      <c r="A534" s="46" t="s">
        <v>370</v>
      </c>
      <c r="B534" s="43">
        <v>3.1201166973153398E-5</v>
      </c>
    </row>
    <row r="535" spans="1:2">
      <c r="A535" s="46" t="s">
        <v>371</v>
      </c>
      <c r="B535" s="43">
        <v>6.9243030430243694E-5</v>
      </c>
    </row>
    <row r="536" spans="1:2">
      <c r="A536" s="46" t="s">
        <v>226</v>
      </c>
      <c r="B536" s="43">
        <v>5.2516034752206799E-5</v>
      </c>
    </row>
    <row r="537" spans="1:2">
      <c r="A537" s="46" t="s">
        <v>372</v>
      </c>
      <c r="B537" s="43">
        <v>5.05135625216514E-5</v>
      </c>
    </row>
    <row r="538" spans="1:2">
      <c r="A538" s="46" t="s">
        <v>373</v>
      </c>
      <c r="B538" s="43">
        <v>9.8108930097961204E-5</v>
      </c>
    </row>
    <row r="539" spans="1:2">
      <c r="A539" s="46" t="s">
        <v>374</v>
      </c>
      <c r="B539" s="43">
        <v>5.2344475160434103E-5</v>
      </c>
    </row>
    <row r="540" spans="1:2">
      <c r="A540" s="46" t="s">
        <v>146</v>
      </c>
      <c r="B540" s="43">
        <v>7.6233566213980704E-5</v>
      </c>
    </row>
    <row r="541" spans="1:2">
      <c r="A541" s="46" t="s">
        <v>144</v>
      </c>
      <c r="B541" s="43">
        <v>6.1464811934113902E-5</v>
      </c>
    </row>
    <row r="542" spans="1:2">
      <c r="A542" s="46" t="s">
        <v>275</v>
      </c>
      <c r="B542" s="43">
        <v>6.2235853667179795E-5</v>
      </c>
    </row>
    <row r="543" spans="1:2">
      <c r="A543" s="46" t="s">
        <v>375</v>
      </c>
      <c r="B543" s="43">
        <v>9.5774710652273093E-5</v>
      </c>
    </row>
    <row r="544" spans="1:2">
      <c r="A544" s="46" t="s">
        <v>376</v>
      </c>
      <c r="B544" s="43">
        <v>4.8364818460676599E-5</v>
      </c>
    </row>
    <row r="545" spans="1:2">
      <c r="A545" s="46" t="s">
        <v>238</v>
      </c>
      <c r="B545" s="43">
        <v>3.824755326939E-5</v>
      </c>
    </row>
    <row r="546" spans="1:2">
      <c r="A546" s="46" t="s">
        <v>240</v>
      </c>
      <c r="B546" s="43">
        <v>5.6504860152661899E-5</v>
      </c>
    </row>
    <row r="547" spans="1:2">
      <c r="A547" s="46" t="s">
        <v>242</v>
      </c>
      <c r="B547" s="43">
        <v>9.3256242008266403E-5</v>
      </c>
    </row>
    <row r="548" spans="1:2">
      <c r="A548" s="46" t="s">
        <v>244</v>
      </c>
      <c r="B548" s="43">
        <v>8.2876669036578793E-5</v>
      </c>
    </row>
    <row r="549" spans="1:2">
      <c r="A549" s="46" t="s">
        <v>184</v>
      </c>
      <c r="B549" s="43">
        <v>6.5598012079341302E-5</v>
      </c>
    </row>
    <row r="550" spans="1:2">
      <c r="A550" s="46" t="s">
        <v>183</v>
      </c>
      <c r="B550" s="43">
        <v>4.2735705438346799E-5</v>
      </c>
    </row>
    <row r="551" spans="1:2">
      <c r="A551" s="46" t="s">
        <v>377</v>
      </c>
      <c r="B551" s="43">
        <v>7.3897970134956405E-5</v>
      </c>
    </row>
    <row r="552" spans="1:2">
      <c r="A552" s="46" t="s">
        <v>224</v>
      </c>
      <c r="B552" s="43">
        <v>6.4416922067432405E-5</v>
      </c>
    </row>
    <row r="553" spans="1:2">
      <c r="A553" s="46" t="s">
        <v>222</v>
      </c>
      <c r="B553" s="43">
        <v>1.10108923343847E-4</v>
      </c>
    </row>
    <row r="554" spans="1:2">
      <c r="A554" s="46" t="s">
        <v>228</v>
      </c>
      <c r="B554" s="43">
        <v>4.2448171015173903E-5</v>
      </c>
    </row>
    <row r="555" spans="1:2">
      <c r="A555" s="46" t="s">
        <v>139</v>
      </c>
      <c r="B555" s="43">
        <v>8.8923239838230102E-5</v>
      </c>
    </row>
    <row r="556" spans="1:2">
      <c r="A556" s="46" t="s">
        <v>175</v>
      </c>
      <c r="B556" s="43">
        <v>5.4382484929733503E-5</v>
      </c>
    </row>
    <row r="557" spans="1:2">
      <c r="A557" s="46" t="s">
        <v>378</v>
      </c>
      <c r="B557" s="43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73"/>
  <sheetViews>
    <sheetView showGridLines="0" topLeftCell="A2" workbookViewId="0">
      <selection activeCell="E7" sqref="E7:N7"/>
    </sheetView>
  </sheetViews>
  <sheetFormatPr defaultRowHeight="12.75"/>
  <cols>
    <col min="1" max="3" width="27.42578125" style="4" customWidth="1"/>
    <col min="4" max="4" width="2.42578125" style="4" customWidth="1"/>
    <col min="5" max="16384" width="9.140625" style="4"/>
  </cols>
  <sheetData>
    <row r="1" spans="1:14" hidden="1">
      <c r="A1" s="15" t="e">
        <f ca="1">DotStatQuery(B1)</f>
        <v>#NAME?</v>
      </c>
      <c r="B1" s="15" t="s">
        <v>314</v>
      </c>
    </row>
    <row r="2" spans="1:14" ht="57">
      <c r="A2" s="14" t="s">
        <v>313</v>
      </c>
    </row>
    <row r="3" spans="1:14" ht="84">
      <c r="A3" s="78" t="s">
        <v>312</v>
      </c>
      <c r="B3" s="79"/>
      <c r="C3" s="79"/>
      <c r="D3" s="80"/>
      <c r="E3" s="13" t="s">
        <v>311</v>
      </c>
      <c r="F3" s="13" t="s">
        <v>310</v>
      </c>
      <c r="G3" s="13" t="s">
        <v>309</v>
      </c>
      <c r="H3" s="13" t="s">
        <v>308</v>
      </c>
      <c r="I3" s="12" t="s">
        <v>307</v>
      </c>
      <c r="J3" s="13" t="s">
        <v>306</v>
      </c>
      <c r="K3" s="12" t="s">
        <v>305</v>
      </c>
      <c r="L3" s="12" t="s">
        <v>304</v>
      </c>
      <c r="M3" s="13" t="s">
        <v>303</v>
      </c>
      <c r="N3" s="12" t="s">
        <v>302</v>
      </c>
    </row>
    <row r="4" spans="1:14">
      <c r="A4" s="78" t="s">
        <v>301</v>
      </c>
      <c r="B4" s="79"/>
      <c r="C4" s="79"/>
      <c r="D4" s="80"/>
      <c r="E4" s="81" t="s">
        <v>300</v>
      </c>
      <c r="F4" s="82"/>
      <c r="G4" s="82"/>
      <c r="H4" s="82"/>
      <c r="I4" s="82"/>
      <c r="J4" s="82"/>
      <c r="K4" s="82"/>
      <c r="L4" s="82"/>
      <c r="M4" s="82"/>
      <c r="N4" s="83"/>
    </row>
    <row r="5" spans="1:14">
      <c r="A5" s="84" t="s">
        <v>0</v>
      </c>
      <c r="B5" s="85"/>
      <c r="C5" s="85"/>
      <c r="D5" s="86"/>
      <c r="E5" s="87" t="s">
        <v>1</v>
      </c>
      <c r="F5" s="88"/>
      <c r="G5" s="88"/>
      <c r="H5" s="88"/>
      <c r="I5" s="88"/>
      <c r="J5" s="88"/>
      <c r="K5" s="88"/>
      <c r="L5" s="88"/>
      <c r="M5" s="88"/>
      <c r="N5" s="89"/>
    </row>
    <row r="6" spans="1:14" ht="13.5">
      <c r="A6" s="71" t="s">
        <v>2</v>
      </c>
      <c r="B6" s="72"/>
      <c r="C6" s="73"/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</row>
    <row r="7" spans="1:14" ht="13.5">
      <c r="A7" s="69" t="s">
        <v>4</v>
      </c>
      <c r="B7" s="74"/>
      <c r="C7" s="70"/>
      <c r="D7" s="9" t="s">
        <v>3</v>
      </c>
      <c r="E7" s="10">
        <v>972</v>
      </c>
      <c r="F7" s="10">
        <v>1087.4000000000001</v>
      </c>
      <c r="G7" s="10">
        <v>1287</v>
      </c>
      <c r="H7" s="10">
        <v>1141.8</v>
      </c>
      <c r="I7" s="10">
        <v>1455.5</v>
      </c>
      <c r="J7" s="10">
        <v>619.29999999999995</v>
      </c>
      <c r="K7" s="10">
        <v>759.3</v>
      </c>
      <c r="L7" s="10">
        <v>1079.8</v>
      </c>
      <c r="M7" s="10">
        <v>497.9</v>
      </c>
      <c r="N7" s="10">
        <v>1175.4000000000001</v>
      </c>
    </row>
    <row r="8" spans="1:14" ht="13.5">
      <c r="A8" s="75" t="s">
        <v>4</v>
      </c>
      <c r="B8" s="67" t="s">
        <v>5</v>
      </c>
      <c r="C8" s="68"/>
      <c r="D8" s="9" t="s">
        <v>3</v>
      </c>
      <c r="E8" s="8">
        <v>158.30000000000001</v>
      </c>
      <c r="F8" s="8">
        <v>196.3</v>
      </c>
      <c r="G8" s="8">
        <v>230.6</v>
      </c>
      <c r="H8" s="8">
        <v>229.3</v>
      </c>
      <c r="I8" s="8">
        <v>260.60000000000002</v>
      </c>
      <c r="J8" s="8">
        <v>110.7</v>
      </c>
      <c r="K8" s="8">
        <v>144.1</v>
      </c>
      <c r="L8" s="8">
        <v>184</v>
      </c>
      <c r="M8" s="8">
        <v>67.900000000000006</v>
      </c>
      <c r="N8" s="8">
        <v>211.5</v>
      </c>
    </row>
    <row r="9" spans="1:14" ht="13.5">
      <c r="A9" s="76"/>
      <c r="B9" s="64" t="s">
        <v>5</v>
      </c>
      <c r="C9" s="11" t="s">
        <v>6</v>
      </c>
      <c r="D9" s="9" t="s">
        <v>3</v>
      </c>
      <c r="E9" s="10">
        <v>19.3</v>
      </c>
      <c r="F9" s="10">
        <v>20.6</v>
      </c>
      <c r="G9" s="10">
        <v>25.3</v>
      </c>
      <c r="H9" s="10">
        <v>24.7</v>
      </c>
      <c r="I9" s="10">
        <v>28.9</v>
      </c>
      <c r="J9" s="10">
        <v>11.8</v>
      </c>
      <c r="K9" s="10">
        <v>20.100000000000001</v>
      </c>
      <c r="L9" s="10">
        <v>15.9</v>
      </c>
      <c r="M9" s="10">
        <v>9.8000000000000007</v>
      </c>
      <c r="N9" s="10">
        <v>22.1</v>
      </c>
    </row>
    <row r="10" spans="1:14" ht="13.5">
      <c r="A10" s="76"/>
      <c r="B10" s="65"/>
      <c r="C10" s="11" t="s">
        <v>7</v>
      </c>
      <c r="D10" s="9" t="s">
        <v>3</v>
      </c>
      <c r="E10" s="8">
        <v>24.3</v>
      </c>
      <c r="F10" s="8">
        <v>26.8</v>
      </c>
      <c r="G10" s="8">
        <v>28.9</v>
      </c>
      <c r="H10" s="8">
        <v>32.6</v>
      </c>
      <c r="I10" s="8">
        <v>40.799999999999997</v>
      </c>
      <c r="J10" s="8">
        <v>16</v>
      </c>
      <c r="K10" s="8">
        <v>21.9</v>
      </c>
      <c r="L10" s="8">
        <v>19.399999999999999</v>
      </c>
      <c r="M10" s="8">
        <v>10.5</v>
      </c>
      <c r="N10" s="8">
        <v>32.9</v>
      </c>
    </row>
    <row r="11" spans="1:14" ht="13.5">
      <c r="A11" s="76"/>
      <c r="B11" s="65"/>
      <c r="C11" s="11" t="s">
        <v>8</v>
      </c>
      <c r="D11" s="9" t="s">
        <v>3</v>
      </c>
      <c r="E11" s="10">
        <v>65.7</v>
      </c>
      <c r="F11" s="10">
        <v>95.3</v>
      </c>
      <c r="G11" s="10">
        <v>115.6</v>
      </c>
      <c r="H11" s="10">
        <v>118.4</v>
      </c>
      <c r="I11" s="10">
        <v>117.1</v>
      </c>
      <c r="J11" s="10">
        <v>60.4</v>
      </c>
      <c r="K11" s="10">
        <v>60.2</v>
      </c>
      <c r="L11" s="10">
        <v>70.400000000000006</v>
      </c>
      <c r="M11" s="10">
        <v>31</v>
      </c>
      <c r="N11" s="10">
        <v>95.7</v>
      </c>
    </row>
    <row r="12" spans="1:14" ht="13.5">
      <c r="A12" s="76"/>
      <c r="B12" s="65"/>
      <c r="C12" s="11" t="s">
        <v>9</v>
      </c>
      <c r="D12" s="9" t="s">
        <v>3</v>
      </c>
      <c r="E12" s="8">
        <v>7.8</v>
      </c>
      <c r="F12" s="8">
        <v>9.5</v>
      </c>
      <c r="G12" s="8">
        <v>11.5</v>
      </c>
      <c r="H12" s="8">
        <v>11.9</v>
      </c>
      <c r="I12" s="8">
        <v>14.2</v>
      </c>
      <c r="J12" s="8">
        <v>5.9</v>
      </c>
      <c r="K12" s="8">
        <v>9.8000000000000007</v>
      </c>
      <c r="L12" s="8">
        <v>9.4</v>
      </c>
      <c r="M12" s="8">
        <v>3.5</v>
      </c>
      <c r="N12" s="8">
        <v>11.7</v>
      </c>
    </row>
    <row r="13" spans="1:14" ht="21">
      <c r="A13" s="76"/>
      <c r="B13" s="66"/>
      <c r="C13" s="11" t="s">
        <v>10</v>
      </c>
      <c r="D13" s="9" t="s">
        <v>3</v>
      </c>
      <c r="E13" s="10">
        <v>41.2</v>
      </c>
      <c r="F13" s="10">
        <v>44.1</v>
      </c>
      <c r="G13" s="10">
        <v>49.3</v>
      </c>
      <c r="H13" s="10">
        <v>41.7</v>
      </c>
      <c r="I13" s="10">
        <v>59.6</v>
      </c>
      <c r="J13" s="10">
        <v>16.600000000000001</v>
      </c>
      <c r="K13" s="10">
        <v>32.1</v>
      </c>
      <c r="L13" s="10">
        <v>68.900000000000006</v>
      </c>
      <c r="M13" s="10">
        <v>13.2</v>
      </c>
      <c r="N13" s="10">
        <v>49</v>
      </c>
    </row>
    <row r="14" spans="1:14" ht="13.5">
      <c r="A14" s="76"/>
      <c r="B14" s="67" t="s">
        <v>11</v>
      </c>
      <c r="C14" s="68"/>
      <c r="D14" s="9" t="s">
        <v>3</v>
      </c>
      <c r="E14" s="8">
        <v>31.7</v>
      </c>
      <c r="F14" s="8">
        <v>30.1</v>
      </c>
      <c r="G14" s="8">
        <v>24.8</v>
      </c>
      <c r="H14" s="8">
        <v>22.9</v>
      </c>
      <c r="I14" s="8">
        <v>41.7</v>
      </c>
      <c r="J14" s="8">
        <v>12.5</v>
      </c>
      <c r="K14" s="8">
        <v>24.6</v>
      </c>
      <c r="L14" s="8">
        <v>43</v>
      </c>
      <c r="M14" s="8">
        <v>13.7</v>
      </c>
      <c r="N14" s="8">
        <v>37.6</v>
      </c>
    </row>
    <row r="15" spans="1:14" ht="13.5">
      <c r="A15" s="76"/>
      <c r="B15" s="64" t="s">
        <v>11</v>
      </c>
      <c r="C15" s="11" t="s">
        <v>12</v>
      </c>
      <c r="D15" s="9" t="s">
        <v>3</v>
      </c>
      <c r="E15" s="10">
        <v>24.2</v>
      </c>
      <c r="F15" s="10">
        <v>19.899999999999999</v>
      </c>
      <c r="G15" s="10">
        <v>19.100000000000001</v>
      </c>
      <c r="H15" s="10">
        <v>15.4</v>
      </c>
      <c r="I15" s="10">
        <v>28.8</v>
      </c>
      <c r="J15" s="10">
        <v>6.8</v>
      </c>
      <c r="K15" s="10">
        <v>14.7</v>
      </c>
      <c r="L15" s="10">
        <v>34.200000000000003</v>
      </c>
      <c r="M15" s="10">
        <v>9.6999999999999993</v>
      </c>
      <c r="N15" s="10">
        <v>23.7</v>
      </c>
    </row>
    <row r="16" spans="1:14" ht="13.5">
      <c r="A16" s="76"/>
      <c r="B16" s="65"/>
      <c r="C16" s="11" t="s">
        <v>13</v>
      </c>
      <c r="D16" s="9" t="s">
        <v>3</v>
      </c>
      <c r="E16" s="8">
        <v>7.5</v>
      </c>
      <c r="F16" s="8">
        <v>10.199999999999999</v>
      </c>
      <c r="G16" s="8">
        <v>5.7</v>
      </c>
      <c r="H16" s="8">
        <v>7.5</v>
      </c>
      <c r="I16" s="8">
        <v>12.9</v>
      </c>
      <c r="J16" s="8">
        <v>5.7</v>
      </c>
      <c r="K16" s="8">
        <v>9.6999999999999993</v>
      </c>
      <c r="L16" s="8">
        <v>8.6999999999999993</v>
      </c>
      <c r="M16" s="8">
        <v>4</v>
      </c>
      <c r="N16" s="8">
        <v>13.9</v>
      </c>
    </row>
    <row r="17" spans="1:14" ht="13.5">
      <c r="A17" s="76"/>
      <c r="B17" s="66"/>
      <c r="C17" s="11" t="s">
        <v>14</v>
      </c>
      <c r="D17" s="9" t="s">
        <v>3</v>
      </c>
      <c r="E17" s="10" t="s">
        <v>15</v>
      </c>
      <c r="F17" s="10" t="s">
        <v>15</v>
      </c>
      <c r="G17" s="10" t="s">
        <v>15</v>
      </c>
      <c r="H17" s="10" t="s">
        <v>15</v>
      </c>
      <c r="I17" s="10" t="s">
        <v>15</v>
      </c>
      <c r="J17" s="10" t="s">
        <v>15</v>
      </c>
      <c r="K17" s="10" t="s">
        <v>15</v>
      </c>
      <c r="L17" s="10" t="s">
        <v>15</v>
      </c>
      <c r="M17" s="10" t="s">
        <v>15</v>
      </c>
      <c r="N17" s="10" t="s">
        <v>15</v>
      </c>
    </row>
    <row r="18" spans="1:14" ht="13.5">
      <c r="A18" s="76"/>
      <c r="B18" s="67" t="s">
        <v>16</v>
      </c>
      <c r="C18" s="68"/>
      <c r="D18" s="9" t="s">
        <v>3</v>
      </c>
      <c r="E18" s="8">
        <v>32.200000000000003</v>
      </c>
      <c r="F18" s="8">
        <v>29.2</v>
      </c>
      <c r="G18" s="8">
        <v>50.3</v>
      </c>
      <c r="H18" s="8">
        <v>30.2</v>
      </c>
      <c r="I18" s="8">
        <v>74.099999999999994</v>
      </c>
      <c r="J18" s="8">
        <v>18.899999999999999</v>
      </c>
      <c r="K18" s="8">
        <v>37.700000000000003</v>
      </c>
      <c r="L18" s="8">
        <v>46</v>
      </c>
      <c r="M18" s="8">
        <v>13.9</v>
      </c>
      <c r="N18" s="8">
        <v>39.700000000000003</v>
      </c>
    </row>
    <row r="19" spans="1:14" ht="13.5">
      <c r="A19" s="76"/>
      <c r="B19" s="64" t="s">
        <v>16</v>
      </c>
      <c r="C19" s="11" t="s">
        <v>17</v>
      </c>
      <c r="D19" s="9" t="s">
        <v>3</v>
      </c>
      <c r="E19" s="10">
        <v>25.5</v>
      </c>
      <c r="F19" s="10">
        <v>23.8</v>
      </c>
      <c r="G19" s="10">
        <v>39.6</v>
      </c>
      <c r="H19" s="10">
        <v>25.9</v>
      </c>
      <c r="I19" s="10">
        <v>61.7</v>
      </c>
      <c r="J19" s="10">
        <v>16.2</v>
      </c>
      <c r="K19" s="10">
        <v>35.5</v>
      </c>
      <c r="L19" s="10">
        <v>38</v>
      </c>
      <c r="M19" s="10">
        <v>11.2</v>
      </c>
      <c r="N19" s="10">
        <v>33.6</v>
      </c>
    </row>
    <row r="20" spans="1:14" ht="13.5">
      <c r="A20" s="76"/>
      <c r="B20" s="66"/>
      <c r="C20" s="11" t="s">
        <v>18</v>
      </c>
      <c r="D20" s="9" t="s">
        <v>3</v>
      </c>
      <c r="E20" s="8">
        <v>6.7</v>
      </c>
      <c r="F20" s="8">
        <v>5.5</v>
      </c>
      <c r="G20" s="8">
        <v>10.8</v>
      </c>
      <c r="H20" s="8">
        <v>4.4000000000000004</v>
      </c>
      <c r="I20" s="8">
        <v>12.4</v>
      </c>
      <c r="J20" s="8">
        <v>2.8</v>
      </c>
      <c r="K20" s="8">
        <v>2.2000000000000002</v>
      </c>
      <c r="L20" s="8">
        <v>8</v>
      </c>
      <c r="M20" s="8">
        <v>2.7</v>
      </c>
      <c r="N20" s="8">
        <v>6.1</v>
      </c>
    </row>
    <row r="21" spans="1:14" ht="13.5">
      <c r="A21" s="76"/>
      <c r="B21" s="67" t="s">
        <v>19</v>
      </c>
      <c r="C21" s="68"/>
      <c r="D21" s="9" t="s">
        <v>3</v>
      </c>
      <c r="E21" s="10">
        <v>187.6</v>
      </c>
      <c r="F21" s="10">
        <v>233.5</v>
      </c>
      <c r="G21" s="10">
        <v>282.39999999999998</v>
      </c>
      <c r="H21" s="10">
        <v>275.2</v>
      </c>
      <c r="I21" s="10">
        <v>248.6</v>
      </c>
      <c r="J21" s="10">
        <v>215.2</v>
      </c>
      <c r="K21" s="10">
        <v>203</v>
      </c>
      <c r="L21" s="10">
        <v>287</v>
      </c>
      <c r="M21" s="10">
        <v>151.30000000000001</v>
      </c>
      <c r="N21" s="10">
        <v>238.6</v>
      </c>
    </row>
    <row r="22" spans="1:14" ht="13.5">
      <c r="A22" s="76"/>
      <c r="B22" s="64" t="s">
        <v>19</v>
      </c>
      <c r="C22" s="11" t="s">
        <v>20</v>
      </c>
      <c r="D22" s="9" t="s">
        <v>3</v>
      </c>
      <c r="E22" s="8">
        <v>41.7</v>
      </c>
      <c r="F22" s="8">
        <v>70.5</v>
      </c>
      <c r="G22" s="8">
        <v>48.1</v>
      </c>
      <c r="H22" s="8">
        <v>78.2</v>
      </c>
      <c r="I22" s="8">
        <v>38</v>
      </c>
      <c r="J22" s="8">
        <v>136.6</v>
      </c>
      <c r="K22" s="8">
        <v>96.5</v>
      </c>
      <c r="L22" s="8">
        <v>180.1</v>
      </c>
      <c r="M22" s="8">
        <v>47.2</v>
      </c>
      <c r="N22" s="8">
        <v>102.4</v>
      </c>
    </row>
    <row r="23" spans="1:14" ht="13.5">
      <c r="A23" s="76"/>
      <c r="B23" s="65"/>
      <c r="C23" s="11" t="s">
        <v>21</v>
      </c>
      <c r="D23" s="9" t="s">
        <v>3</v>
      </c>
      <c r="E23" s="10">
        <v>52</v>
      </c>
      <c r="F23" s="10">
        <v>66.400000000000006</v>
      </c>
      <c r="G23" s="10">
        <v>80</v>
      </c>
      <c r="H23" s="10">
        <v>84.2</v>
      </c>
      <c r="I23" s="10">
        <v>89</v>
      </c>
      <c r="J23" s="10">
        <v>23.8</v>
      </c>
      <c r="K23" s="10">
        <v>28.1</v>
      </c>
      <c r="L23" s="10">
        <v>51.1</v>
      </c>
      <c r="M23" s="10">
        <v>29.7</v>
      </c>
      <c r="N23" s="10">
        <v>52.9</v>
      </c>
    </row>
    <row r="24" spans="1:14" ht="13.5">
      <c r="A24" s="76"/>
      <c r="B24" s="65"/>
      <c r="C24" s="11" t="s">
        <v>22</v>
      </c>
      <c r="D24" s="9" t="s">
        <v>3</v>
      </c>
      <c r="E24" s="8" t="s">
        <v>15</v>
      </c>
      <c r="F24" s="8" t="s">
        <v>15</v>
      </c>
      <c r="G24" s="8" t="s">
        <v>15</v>
      </c>
      <c r="H24" s="8" t="s">
        <v>15</v>
      </c>
      <c r="I24" s="8" t="s">
        <v>15</v>
      </c>
      <c r="J24" s="8" t="s">
        <v>15</v>
      </c>
      <c r="K24" s="8" t="s">
        <v>15</v>
      </c>
      <c r="L24" s="8" t="s">
        <v>15</v>
      </c>
      <c r="M24" s="8" t="s">
        <v>15</v>
      </c>
      <c r="N24" s="8" t="s">
        <v>15</v>
      </c>
    </row>
    <row r="25" spans="1:14" ht="21">
      <c r="A25" s="76"/>
      <c r="B25" s="65"/>
      <c r="C25" s="11" t="s">
        <v>23</v>
      </c>
      <c r="D25" s="9" t="s">
        <v>3</v>
      </c>
      <c r="E25" s="10">
        <v>29.3</v>
      </c>
      <c r="F25" s="10">
        <v>23</v>
      </c>
      <c r="G25" s="10">
        <v>31.2</v>
      </c>
      <c r="H25" s="10">
        <v>22.7</v>
      </c>
      <c r="I25" s="10">
        <v>38</v>
      </c>
      <c r="J25" s="10">
        <v>12.1</v>
      </c>
      <c r="K25" s="10">
        <v>21.6</v>
      </c>
      <c r="L25" s="10">
        <v>14.3</v>
      </c>
      <c r="M25" s="10">
        <v>19.3</v>
      </c>
      <c r="N25" s="10">
        <v>22.9</v>
      </c>
    </row>
    <row r="26" spans="1:14" ht="13.5">
      <c r="A26" s="76"/>
      <c r="B26" s="65"/>
      <c r="C26" s="11" t="s">
        <v>24</v>
      </c>
      <c r="D26" s="9" t="s">
        <v>3</v>
      </c>
      <c r="E26" s="8">
        <v>35.4</v>
      </c>
      <c r="F26" s="8">
        <v>42</v>
      </c>
      <c r="G26" s="8">
        <v>44.5</v>
      </c>
      <c r="H26" s="8">
        <v>45</v>
      </c>
      <c r="I26" s="8">
        <v>48.8</v>
      </c>
      <c r="J26" s="8">
        <v>34.200000000000003</v>
      </c>
      <c r="K26" s="8">
        <v>34.4</v>
      </c>
      <c r="L26" s="8">
        <v>32.9</v>
      </c>
      <c r="M26" s="8">
        <v>24.2</v>
      </c>
      <c r="N26" s="8">
        <v>41.4</v>
      </c>
    </row>
    <row r="27" spans="1:14" ht="13.5">
      <c r="A27" s="76"/>
      <c r="B27" s="66"/>
      <c r="C27" s="11" t="s">
        <v>25</v>
      </c>
      <c r="D27" s="9" t="s">
        <v>3</v>
      </c>
      <c r="E27" s="10" t="s">
        <v>15</v>
      </c>
      <c r="F27" s="10" t="s">
        <v>15</v>
      </c>
      <c r="G27" s="10" t="s">
        <v>15</v>
      </c>
      <c r="H27" s="10" t="s">
        <v>15</v>
      </c>
      <c r="I27" s="10" t="s">
        <v>15</v>
      </c>
      <c r="J27" s="10" t="s">
        <v>15</v>
      </c>
      <c r="K27" s="10" t="s">
        <v>15</v>
      </c>
      <c r="L27" s="10" t="s">
        <v>15</v>
      </c>
      <c r="M27" s="10" t="s">
        <v>15</v>
      </c>
      <c r="N27" s="10" t="s">
        <v>15</v>
      </c>
    </row>
    <row r="28" spans="1:14" ht="13.5">
      <c r="A28" s="76"/>
      <c r="B28" s="67" t="s">
        <v>26</v>
      </c>
      <c r="C28" s="68"/>
      <c r="D28" s="9" t="s">
        <v>3</v>
      </c>
      <c r="E28" s="8">
        <v>56</v>
      </c>
      <c r="F28" s="8">
        <v>57.1</v>
      </c>
      <c r="G28" s="8">
        <v>64.5</v>
      </c>
      <c r="H28" s="8">
        <v>72.099999999999994</v>
      </c>
      <c r="I28" s="8">
        <v>70.099999999999994</v>
      </c>
      <c r="J28" s="8">
        <v>28.8</v>
      </c>
      <c r="K28" s="8">
        <v>36.299999999999997</v>
      </c>
      <c r="L28" s="8">
        <v>32.9</v>
      </c>
      <c r="M28" s="8">
        <v>25.5</v>
      </c>
      <c r="N28" s="8">
        <v>68.3</v>
      </c>
    </row>
    <row r="29" spans="1:14" ht="21">
      <c r="A29" s="76"/>
      <c r="B29" s="64" t="s">
        <v>26</v>
      </c>
      <c r="C29" s="11" t="s">
        <v>27</v>
      </c>
      <c r="D29" s="9" t="s">
        <v>3</v>
      </c>
      <c r="E29" s="10">
        <v>19.100000000000001</v>
      </c>
      <c r="F29" s="10">
        <v>21.5</v>
      </c>
      <c r="G29" s="10">
        <v>20.7</v>
      </c>
      <c r="H29" s="10">
        <v>33.1</v>
      </c>
      <c r="I29" s="10">
        <v>26.9</v>
      </c>
      <c r="J29" s="10">
        <v>11.1</v>
      </c>
      <c r="K29" s="10">
        <v>11.9</v>
      </c>
      <c r="L29" s="10">
        <v>11.9</v>
      </c>
      <c r="M29" s="10">
        <v>9.1999999999999993</v>
      </c>
      <c r="N29" s="10">
        <v>30</v>
      </c>
    </row>
    <row r="30" spans="1:14" ht="13.5">
      <c r="A30" s="76"/>
      <c r="B30" s="65"/>
      <c r="C30" s="11" t="s">
        <v>28</v>
      </c>
      <c r="D30" s="9" t="s">
        <v>3</v>
      </c>
      <c r="E30" s="8" t="s">
        <v>15</v>
      </c>
      <c r="F30" s="8" t="s">
        <v>15</v>
      </c>
      <c r="G30" s="8" t="s">
        <v>15</v>
      </c>
      <c r="H30" s="8" t="s">
        <v>15</v>
      </c>
      <c r="I30" s="8" t="s">
        <v>15</v>
      </c>
      <c r="J30" s="8" t="s">
        <v>15</v>
      </c>
      <c r="K30" s="8" t="s">
        <v>15</v>
      </c>
      <c r="L30" s="8" t="s">
        <v>15</v>
      </c>
      <c r="M30" s="8" t="s">
        <v>15</v>
      </c>
      <c r="N30" s="8" t="s">
        <v>15</v>
      </c>
    </row>
    <row r="31" spans="1:14" ht="13.5">
      <c r="A31" s="76"/>
      <c r="B31" s="65"/>
      <c r="C31" s="11" t="s">
        <v>29</v>
      </c>
      <c r="D31" s="9" t="s">
        <v>3</v>
      </c>
      <c r="E31" s="10">
        <v>13.4</v>
      </c>
      <c r="F31" s="10">
        <v>13.7</v>
      </c>
      <c r="G31" s="10">
        <v>16.2</v>
      </c>
      <c r="H31" s="10">
        <v>12</v>
      </c>
      <c r="I31" s="10">
        <v>12.9</v>
      </c>
      <c r="J31" s="10">
        <v>6.4</v>
      </c>
      <c r="K31" s="10">
        <v>9.4</v>
      </c>
      <c r="L31" s="10">
        <v>5.6</v>
      </c>
      <c r="M31" s="10">
        <v>5.9</v>
      </c>
      <c r="N31" s="10">
        <v>9.9</v>
      </c>
    </row>
    <row r="32" spans="1:14" ht="21">
      <c r="A32" s="76"/>
      <c r="B32" s="65"/>
      <c r="C32" s="11" t="s">
        <v>30</v>
      </c>
      <c r="D32" s="9" t="s">
        <v>3</v>
      </c>
      <c r="E32" s="8">
        <v>3.2</v>
      </c>
      <c r="F32" s="8">
        <v>3.2</v>
      </c>
      <c r="G32" s="8">
        <v>4</v>
      </c>
      <c r="H32" s="8">
        <v>3.1</v>
      </c>
      <c r="I32" s="8">
        <v>4.0999999999999996</v>
      </c>
      <c r="J32" s="8">
        <v>1.6</v>
      </c>
      <c r="K32" s="8">
        <v>1.9</v>
      </c>
      <c r="L32" s="8">
        <v>1.8</v>
      </c>
      <c r="M32" s="8">
        <v>1.1000000000000001</v>
      </c>
      <c r="N32" s="8">
        <v>5.0999999999999996</v>
      </c>
    </row>
    <row r="33" spans="1:14" ht="21">
      <c r="A33" s="76"/>
      <c r="B33" s="65"/>
      <c r="C33" s="11" t="s">
        <v>31</v>
      </c>
      <c r="D33" s="9" t="s">
        <v>3</v>
      </c>
      <c r="E33" s="10">
        <v>6.3</v>
      </c>
      <c r="F33" s="10">
        <v>5.2</v>
      </c>
      <c r="G33" s="10">
        <v>6.2</v>
      </c>
      <c r="H33" s="10">
        <v>5.3</v>
      </c>
      <c r="I33" s="10">
        <v>8.1</v>
      </c>
      <c r="J33" s="10">
        <v>1.5</v>
      </c>
      <c r="K33" s="10">
        <v>3.2</v>
      </c>
      <c r="L33" s="10">
        <v>5.3</v>
      </c>
      <c r="M33" s="10">
        <v>2.1</v>
      </c>
      <c r="N33" s="10">
        <v>4.5</v>
      </c>
    </row>
    <row r="34" spans="1:14" ht="21">
      <c r="A34" s="76"/>
      <c r="B34" s="66"/>
      <c r="C34" s="11" t="s">
        <v>32</v>
      </c>
      <c r="D34" s="9" t="s">
        <v>3</v>
      </c>
      <c r="E34" s="8">
        <v>9.1999999999999993</v>
      </c>
      <c r="F34" s="8">
        <v>10.5</v>
      </c>
      <c r="G34" s="8">
        <v>11.5</v>
      </c>
      <c r="H34" s="8">
        <v>13.5</v>
      </c>
      <c r="I34" s="8">
        <v>11.4</v>
      </c>
      <c r="J34" s="8">
        <v>5.7</v>
      </c>
      <c r="K34" s="8">
        <v>7</v>
      </c>
      <c r="L34" s="8">
        <v>6.4</v>
      </c>
      <c r="M34" s="8">
        <v>4.7</v>
      </c>
      <c r="N34" s="8">
        <v>8.6</v>
      </c>
    </row>
    <row r="35" spans="1:14" ht="13.5">
      <c r="A35" s="76"/>
      <c r="B35" s="67" t="s">
        <v>33</v>
      </c>
      <c r="C35" s="68"/>
      <c r="D35" s="9" t="s">
        <v>3</v>
      </c>
      <c r="E35" s="10">
        <v>30</v>
      </c>
      <c r="F35" s="10">
        <v>20.6</v>
      </c>
      <c r="G35" s="10">
        <v>23.4</v>
      </c>
      <c r="H35" s="10">
        <v>24.8</v>
      </c>
      <c r="I35" s="10">
        <v>51.5</v>
      </c>
      <c r="J35" s="10">
        <v>11.8</v>
      </c>
      <c r="K35" s="10">
        <v>16.899999999999999</v>
      </c>
      <c r="L35" s="10">
        <v>18.3</v>
      </c>
      <c r="M35" s="10">
        <v>12.4</v>
      </c>
      <c r="N35" s="10">
        <v>23.1</v>
      </c>
    </row>
    <row r="36" spans="1:14" ht="21">
      <c r="A36" s="76"/>
      <c r="B36" s="64" t="s">
        <v>33</v>
      </c>
      <c r="C36" s="11" t="s">
        <v>34</v>
      </c>
      <c r="D36" s="9" t="s">
        <v>3</v>
      </c>
      <c r="E36" s="8">
        <v>9.8000000000000007</v>
      </c>
      <c r="F36" s="8">
        <v>7.1</v>
      </c>
      <c r="G36" s="8">
        <v>8.4</v>
      </c>
      <c r="H36" s="8">
        <v>8.1</v>
      </c>
      <c r="I36" s="8">
        <v>10.6</v>
      </c>
      <c r="J36" s="8">
        <v>4.4000000000000004</v>
      </c>
      <c r="K36" s="8">
        <v>5.7</v>
      </c>
      <c r="L36" s="8">
        <v>6.2</v>
      </c>
      <c r="M36" s="8">
        <v>4.0999999999999996</v>
      </c>
      <c r="N36" s="8">
        <v>6.9</v>
      </c>
    </row>
    <row r="37" spans="1:14" ht="13.5">
      <c r="A37" s="76"/>
      <c r="B37" s="65"/>
      <c r="C37" s="11" t="s">
        <v>35</v>
      </c>
      <c r="D37" s="9" t="s">
        <v>3</v>
      </c>
      <c r="E37" s="10" t="s">
        <v>15</v>
      </c>
      <c r="F37" s="10" t="s">
        <v>15</v>
      </c>
      <c r="G37" s="10" t="s">
        <v>15</v>
      </c>
      <c r="H37" s="10" t="s">
        <v>15</v>
      </c>
      <c r="I37" s="10" t="s">
        <v>15</v>
      </c>
      <c r="J37" s="10" t="s">
        <v>15</v>
      </c>
      <c r="K37" s="10" t="s">
        <v>15</v>
      </c>
      <c r="L37" s="10" t="s">
        <v>15</v>
      </c>
      <c r="M37" s="10" t="s">
        <v>15</v>
      </c>
      <c r="N37" s="10" t="s">
        <v>15</v>
      </c>
    </row>
    <row r="38" spans="1:14" ht="13.5">
      <c r="A38" s="76"/>
      <c r="B38" s="66"/>
      <c r="C38" s="11" t="s">
        <v>36</v>
      </c>
      <c r="D38" s="9" t="s">
        <v>3</v>
      </c>
      <c r="E38" s="8" t="s">
        <v>15</v>
      </c>
      <c r="F38" s="8" t="s">
        <v>15</v>
      </c>
      <c r="G38" s="8" t="s">
        <v>15</v>
      </c>
      <c r="H38" s="8" t="s">
        <v>15</v>
      </c>
      <c r="I38" s="8" t="s">
        <v>15</v>
      </c>
      <c r="J38" s="8" t="s">
        <v>15</v>
      </c>
      <c r="K38" s="8" t="s">
        <v>15</v>
      </c>
      <c r="L38" s="8" t="s">
        <v>15</v>
      </c>
      <c r="M38" s="8" t="s">
        <v>15</v>
      </c>
      <c r="N38" s="8" t="s">
        <v>15</v>
      </c>
    </row>
    <row r="39" spans="1:14" ht="13.5">
      <c r="A39" s="76"/>
      <c r="B39" s="67" t="s">
        <v>37</v>
      </c>
      <c r="C39" s="68"/>
      <c r="D39" s="9" t="s">
        <v>3</v>
      </c>
      <c r="E39" s="10">
        <v>152.6</v>
      </c>
      <c r="F39" s="10">
        <v>153.1</v>
      </c>
      <c r="G39" s="10">
        <v>169</v>
      </c>
      <c r="H39" s="10">
        <v>151.19999999999999</v>
      </c>
      <c r="I39" s="10">
        <v>289.2</v>
      </c>
      <c r="J39" s="10">
        <v>66</v>
      </c>
      <c r="K39" s="10">
        <v>109</v>
      </c>
      <c r="L39" s="10">
        <v>138.6</v>
      </c>
      <c r="M39" s="10">
        <v>66.099999999999994</v>
      </c>
      <c r="N39" s="10">
        <v>156.9</v>
      </c>
    </row>
    <row r="40" spans="1:14" ht="13.5">
      <c r="A40" s="76"/>
      <c r="B40" s="64" t="s">
        <v>37</v>
      </c>
      <c r="C40" s="11" t="s">
        <v>38</v>
      </c>
      <c r="D40" s="9" t="s">
        <v>3</v>
      </c>
      <c r="E40" s="8">
        <v>59.9</v>
      </c>
      <c r="F40" s="8">
        <v>55.5</v>
      </c>
      <c r="G40" s="8">
        <v>60.9</v>
      </c>
      <c r="H40" s="8">
        <v>43.4</v>
      </c>
      <c r="I40" s="8">
        <v>106.2</v>
      </c>
      <c r="J40" s="8">
        <v>22</v>
      </c>
      <c r="K40" s="8">
        <v>27.5</v>
      </c>
      <c r="L40" s="8">
        <v>37</v>
      </c>
      <c r="M40" s="8">
        <v>25.4</v>
      </c>
      <c r="N40" s="8">
        <v>45.4</v>
      </c>
    </row>
    <row r="41" spans="1:14" ht="21">
      <c r="A41" s="76"/>
      <c r="B41" s="65"/>
      <c r="C41" s="11" t="s">
        <v>39</v>
      </c>
      <c r="D41" s="9" t="s">
        <v>3</v>
      </c>
      <c r="E41" s="10">
        <v>65.400000000000006</v>
      </c>
      <c r="F41" s="10">
        <v>81.5</v>
      </c>
      <c r="G41" s="10">
        <v>81.2</v>
      </c>
      <c r="H41" s="10">
        <v>86.2</v>
      </c>
      <c r="I41" s="10">
        <v>146.6</v>
      </c>
      <c r="J41" s="10">
        <v>39.299999999999997</v>
      </c>
      <c r="K41" s="10">
        <v>67</v>
      </c>
      <c r="L41" s="10">
        <v>72.2</v>
      </c>
      <c r="M41" s="10">
        <v>31</v>
      </c>
      <c r="N41" s="10">
        <v>88.9</v>
      </c>
    </row>
    <row r="42" spans="1:14" ht="13.5">
      <c r="A42" s="76"/>
      <c r="B42" s="66"/>
      <c r="C42" s="11" t="s">
        <v>40</v>
      </c>
      <c r="D42" s="9" t="s">
        <v>3</v>
      </c>
      <c r="E42" s="8">
        <v>27.3</v>
      </c>
      <c r="F42" s="8">
        <v>16.100000000000001</v>
      </c>
      <c r="G42" s="8">
        <v>26.9</v>
      </c>
      <c r="H42" s="8">
        <v>21.5</v>
      </c>
      <c r="I42" s="8">
        <v>36.299999999999997</v>
      </c>
      <c r="J42" s="8">
        <v>4.7</v>
      </c>
      <c r="K42" s="8">
        <v>14.6</v>
      </c>
      <c r="L42" s="8">
        <v>29.4</v>
      </c>
      <c r="M42" s="8">
        <v>9.6999999999999993</v>
      </c>
      <c r="N42" s="8">
        <v>22.7</v>
      </c>
    </row>
    <row r="43" spans="1:14" ht="13.5">
      <c r="A43" s="76"/>
      <c r="B43" s="67" t="s">
        <v>41</v>
      </c>
      <c r="C43" s="68"/>
      <c r="D43" s="9" t="s">
        <v>3</v>
      </c>
      <c r="E43" s="10">
        <v>31.1</v>
      </c>
      <c r="F43" s="10">
        <v>35</v>
      </c>
      <c r="G43" s="10">
        <v>34.799999999999997</v>
      </c>
      <c r="H43" s="10">
        <v>34.299999999999997</v>
      </c>
      <c r="I43" s="10">
        <v>40.6</v>
      </c>
      <c r="J43" s="10">
        <v>23.2</v>
      </c>
      <c r="K43" s="10">
        <v>36</v>
      </c>
      <c r="L43" s="10">
        <v>34.5</v>
      </c>
      <c r="M43" s="10">
        <v>19.3</v>
      </c>
      <c r="N43" s="10">
        <v>37.9</v>
      </c>
    </row>
    <row r="44" spans="1:14" ht="13.5">
      <c r="A44" s="76"/>
      <c r="B44" s="64" t="s">
        <v>41</v>
      </c>
      <c r="C44" s="11" t="s">
        <v>42</v>
      </c>
      <c r="D44" s="9" t="s">
        <v>3</v>
      </c>
      <c r="E44" s="8">
        <v>2</v>
      </c>
      <c r="F44" s="8">
        <v>1.9</v>
      </c>
      <c r="G44" s="8">
        <v>1.2</v>
      </c>
      <c r="H44" s="8">
        <v>0.6</v>
      </c>
      <c r="I44" s="8">
        <v>1.6</v>
      </c>
      <c r="J44" s="8">
        <v>0.7</v>
      </c>
      <c r="K44" s="8">
        <v>0.7</v>
      </c>
      <c r="L44" s="8">
        <v>1.9</v>
      </c>
      <c r="M44" s="8">
        <v>0.8</v>
      </c>
      <c r="N44" s="8">
        <v>1.3</v>
      </c>
    </row>
    <row r="45" spans="1:14" ht="13.5">
      <c r="A45" s="76"/>
      <c r="B45" s="65"/>
      <c r="C45" s="11" t="s">
        <v>43</v>
      </c>
      <c r="D45" s="9" t="s">
        <v>3</v>
      </c>
      <c r="E45" s="10" t="s">
        <v>15</v>
      </c>
      <c r="F45" s="10" t="s">
        <v>15</v>
      </c>
      <c r="G45" s="10" t="s">
        <v>15</v>
      </c>
      <c r="H45" s="10" t="s">
        <v>15</v>
      </c>
      <c r="I45" s="10" t="s">
        <v>15</v>
      </c>
      <c r="J45" s="10" t="s">
        <v>15</v>
      </c>
      <c r="K45" s="10" t="s">
        <v>15</v>
      </c>
      <c r="L45" s="10" t="s">
        <v>15</v>
      </c>
      <c r="M45" s="10" t="s">
        <v>15</v>
      </c>
      <c r="N45" s="10" t="s">
        <v>15</v>
      </c>
    </row>
    <row r="46" spans="1:14" ht="13.5">
      <c r="A46" s="76"/>
      <c r="B46" s="66"/>
      <c r="C46" s="11" t="s">
        <v>44</v>
      </c>
      <c r="D46" s="9" t="s">
        <v>3</v>
      </c>
      <c r="E46" s="8">
        <v>28.1</v>
      </c>
      <c r="F46" s="8">
        <v>32.299999999999997</v>
      </c>
      <c r="G46" s="8">
        <v>32.200000000000003</v>
      </c>
      <c r="H46" s="8">
        <v>33.4</v>
      </c>
      <c r="I46" s="8">
        <v>36.799999999999997</v>
      </c>
      <c r="J46" s="8">
        <v>21.9</v>
      </c>
      <c r="K46" s="8">
        <v>34.299999999999997</v>
      </c>
      <c r="L46" s="8">
        <v>30.9</v>
      </c>
      <c r="M46" s="8">
        <v>18.3</v>
      </c>
      <c r="N46" s="8">
        <v>35.6</v>
      </c>
    </row>
    <row r="47" spans="1:14" ht="13.5">
      <c r="A47" s="76"/>
      <c r="B47" s="67" t="s">
        <v>45</v>
      </c>
      <c r="C47" s="68"/>
      <c r="D47" s="9" t="s">
        <v>3</v>
      </c>
      <c r="E47" s="10">
        <v>123.3</v>
      </c>
      <c r="F47" s="10">
        <v>109.8</v>
      </c>
      <c r="G47" s="10">
        <v>130.80000000000001</v>
      </c>
      <c r="H47" s="10">
        <v>112.3</v>
      </c>
      <c r="I47" s="10">
        <v>145</v>
      </c>
      <c r="J47" s="10">
        <v>52.3</v>
      </c>
      <c r="K47" s="10">
        <v>71.7</v>
      </c>
      <c r="L47" s="10">
        <v>98.7</v>
      </c>
      <c r="M47" s="10">
        <v>47.3</v>
      </c>
      <c r="N47" s="10">
        <v>115.7</v>
      </c>
    </row>
    <row r="48" spans="1:14" ht="21">
      <c r="A48" s="76"/>
      <c r="B48" s="64" t="s">
        <v>45</v>
      </c>
      <c r="C48" s="11" t="s">
        <v>46</v>
      </c>
      <c r="D48" s="9" t="s">
        <v>3</v>
      </c>
      <c r="E48" s="8">
        <v>15.6</v>
      </c>
      <c r="F48" s="8">
        <v>16.2</v>
      </c>
      <c r="G48" s="8">
        <v>16.600000000000001</v>
      </c>
      <c r="H48" s="8">
        <v>15</v>
      </c>
      <c r="I48" s="8">
        <v>19.2</v>
      </c>
      <c r="J48" s="8">
        <v>8.1999999999999993</v>
      </c>
      <c r="K48" s="8">
        <v>16</v>
      </c>
      <c r="L48" s="8">
        <v>17.2</v>
      </c>
      <c r="M48" s="8">
        <v>5.6</v>
      </c>
      <c r="N48" s="8">
        <v>24.7</v>
      </c>
    </row>
    <row r="49" spans="1:14" ht="21">
      <c r="A49" s="76"/>
      <c r="B49" s="65"/>
      <c r="C49" s="11" t="s">
        <v>47</v>
      </c>
      <c r="D49" s="9" t="s">
        <v>3</v>
      </c>
      <c r="E49" s="10" t="s">
        <v>15</v>
      </c>
      <c r="F49" s="10" t="s">
        <v>15</v>
      </c>
      <c r="G49" s="10" t="s">
        <v>15</v>
      </c>
      <c r="H49" s="10" t="s">
        <v>15</v>
      </c>
      <c r="I49" s="10" t="s">
        <v>15</v>
      </c>
      <c r="J49" s="10" t="s">
        <v>15</v>
      </c>
      <c r="K49" s="10" t="s">
        <v>15</v>
      </c>
      <c r="L49" s="10" t="s">
        <v>15</v>
      </c>
      <c r="M49" s="10" t="s">
        <v>15</v>
      </c>
      <c r="N49" s="10" t="s">
        <v>15</v>
      </c>
    </row>
    <row r="50" spans="1:14" ht="21">
      <c r="A50" s="76"/>
      <c r="B50" s="65"/>
      <c r="C50" s="11" t="s">
        <v>48</v>
      </c>
      <c r="D50" s="9" t="s">
        <v>3</v>
      </c>
      <c r="E50" s="8">
        <v>20.8</v>
      </c>
      <c r="F50" s="8">
        <v>23.5</v>
      </c>
      <c r="G50" s="8">
        <v>30.8</v>
      </c>
      <c r="H50" s="8">
        <v>34.5</v>
      </c>
      <c r="I50" s="8">
        <v>25.2</v>
      </c>
      <c r="J50" s="8">
        <v>12.6</v>
      </c>
      <c r="K50" s="8">
        <v>13.7</v>
      </c>
      <c r="L50" s="8">
        <v>14.7</v>
      </c>
      <c r="M50" s="8">
        <v>9.6</v>
      </c>
      <c r="N50" s="8">
        <v>25.7</v>
      </c>
    </row>
    <row r="51" spans="1:14" ht="21">
      <c r="A51" s="76"/>
      <c r="B51" s="65"/>
      <c r="C51" s="11" t="s">
        <v>49</v>
      </c>
      <c r="D51" s="9" t="s">
        <v>3</v>
      </c>
      <c r="E51" s="10">
        <v>34.1</v>
      </c>
      <c r="F51" s="10">
        <v>36.299999999999997</v>
      </c>
      <c r="G51" s="10">
        <v>44.3</v>
      </c>
      <c r="H51" s="10">
        <v>40.299999999999997</v>
      </c>
      <c r="I51" s="10">
        <v>54.3</v>
      </c>
      <c r="J51" s="10">
        <v>15.6</v>
      </c>
      <c r="K51" s="10">
        <v>23.2</v>
      </c>
      <c r="L51" s="10">
        <v>38.200000000000003</v>
      </c>
      <c r="M51" s="10">
        <v>17.899999999999999</v>
      </c>
      <c r="N51" s="10">
        <v>38.1</v>
      </c>
    </row>
    <row r="52" spans="1:14" ht="21">
      <c r="A52" s="76"/>
      <c r="B52" s="65"/>
      <c r="C52" s="11" t="s">
        <v>50</v>
      </c>
      <c r="D52" s="9" t="s">
        <v>3</v>
      </c>
      <c r="E52" s="8">
        <v>11.7</v>
      </c>
      <c r="F52" s="8">
        <v>10</v>
      </c>
      <c r="G52" s="8">
        <v>13.8</v>
      </c>
      <c r="H52" s="8">
        <v>9</v>
      </c>
      <c r="I52" s="8">
        <v>15.4</v>
      </c>
      <c r="J52" s="8">
        <v>7.1</v>
      </c>
      <c r="K52" s="8">
        <v>12</v>
      </c>
      <c r="L52" s="8">
        <v>9.6999999999999993</v>
      </c>
      <c r="M52" s="8">
        <v>6.3</v>
      </c>
      <c r="N52" s="8">
        <v>9.4</v>
      </c>
    </row>
    <row r="53" spans="1:14" ht="13.5">
      <c r="A53" s="76"/>
      <c r="B53" s="65"/>
      <c r="C53" s="11" t="s">
        <v>51</v>
      </c>
      <c r="D53" s="9" t="s">
        <v>3</v>
      </c>
      <c r="E53" s="10">
        <v>9.8000000000000007</v>
      </c>
      <c r="F53" s="10">
        <v>5.5</v>
      </c>
      <c r="G53" s="10">
        <v>9</v>
      </c>
      <c r="H53" s="10">
        <v>5.0999999999999996</v>
      </c>
      <c r="I53" s="10">
        <v>11.1</v>
      </c>
      <c r="J53" s="10">
        <v>2</v>
      </c>
      <c r="K53" s="10">
        <v>2.5</v>
      </c>
      <c r="L53" s="10">
        <v>8.6999999999999993</v>
      </c>
      <c r="M53" s="10">
        <v>2.2999999999999998</v>
      </c>
      <c r="N53" s="10">
        <v>8.4</v>
      </c>
    </row>
    <row r="54" spans="1:14" ht="13.5">
      <c r="A54" s="76"/>
      <c r="B54" s="65"/>
      <c r="C54" s="11" t="s">
        <v>52</v>
      </c>
      <c r="D54" s="9" t="s">
        <v>3</v>
      </c>
      <c r="E54" s="8" t="s">
        <v>15</v>
      </c>
      <c r="F54" s="8" t="s">
        <v>15</v>
      </c>
      <c r="G54" s="8" t="s">
        <v>15</v>
      </c>
      <c r="H54" s="8" t="s">
        <v>15</v>
      </c>
      <c r="I54" s="8" t="s">
        <v>15</v>
      </c>
      <c r="J54" s="8" t="s">
        <v>15</v>
      </c>
      <c r="K54" s="8" t="s">
        <v>15</v>
      </c>
      <c r="L54" s="8" t="s">
        <v>15</v>
      </c>
      <c r="M54" s="8" t="s">
        <v>15</v>
      </c>
      <c r="N54" s="8" t="s">
        <v>15</v>
      </c>
    </row>
    <row r="55" spans="1:14" ht="21">
      <c r="A55" s="76"/>
      <c r="B55" s="66"/>
      <c r="C55" s="11" t="s">
        <v>53</v>
      </c>
      <c r="D55" s="9" t="s">
        <v>3</v>
      </c>
      <c r="E55" s="10">
        <v>4</v>
      </c>
      <c r="F55" s="10">
        <v>3.4</v>
      </c>
      <c r="G55" s="10">
        <v>4.3</v>
      </c>
      <c r="H55" s="10">
        <v>4.5999999999999996</v>
      </c>
      <c r="I55" s="10">
        <v>4.2</v>
      </c>
      <c r="J55" s="10">
        <v>1.7</v>
      </c>
      <c r="K55" s="10">
        <v>2.1</v>
      </c>
      <c r="L55" s="10">
        <v>4.5999999999999996</v>
      </c>
      <c r="M55" s="10">
        <v>1.3</v>
      </c>
      <c r="N55" s="10">
        <v>3.2</v>
      </c>
    </row>
    <row r="56" spans="1:14" ht="13.5">
      <c r="A56" s="76"/>
      <c r="B56" s="69" t="s">
        <v>54</v>
      </c>
      <c r="C56" s="70"/>
      <c r="D56" s="9" t="s">
        <v>3</v>
      </c>
      <c r="E56" s="8" t="s">
        <v>15</v>
      </c>
      <c r="F56" s="8" t="s">
        <v>15</v>
      </c>
      <c r="G56" s="8" t="s">
        <v>15</v>
      </c>
      <c r="H56" s="8" t="s">
        <v>15</v>
      </c>
      <c r="I56" s="8" t="s">
        <v>15</v>
      </c>
      <c r="J56" s="8" t="s">
        <v>15</v>
      </c>
      <c r="K56" s="8" t="s">
        <v>15</v>
      </c>
      <c r="L56" s="8" t="s">
        <v>15</v>
      </c>
      <c r="M56" s="8" t="s">
        <v>15</v>
      </c>
      <c r="N56" s="8" t="s">
        <v>15</v>
      </c>
    </row>
    <row r="57" spans="1:14" ht="13.5">
      <c r="A57" s="76"/>
      <c r="B57" s="67" t="s">
        <v>55</v>
      </c>
      <c r="C57" s="68"/>
      <c r="D57" s="9" t="s">
        <v>3</v>
      </c>
      <c r="E57" s="10">
        <v>97.2</v>
      </c>
      <c r="F57" s="10">
        <v>101.3</v>
      </c>
      <c r="G57" s="10">
        <v>129.69999999999999</v>
      </c>
      <c r="H57" s="10">
        <v>104.9</v>
      </c>
      <c r="I57" s="10">
        <v>137.9</v>
      </c>
      <c r="J57" s="10">
        <v>47.5</v>
      </c>
      <c r="K57" s="10">
        <v>65.599999999999994</v>
      </c>
      <c r="L57" s="10">
        <v>80.7</v>
      </c>
      <c r="M57" s="10">
        <v>48.8</v>
      </c>
      <c r="N57" s="10">
        <v>112.4</v>
      </c>
    </row>
    <row r="58" spans="1:14" ht="13.5">
      <c r="A58" s="76"/>
      <c r="B58" s="64" t="s">
        <v>55</v>
      </c>
      <c r="C58" s="11" t="s">
        <v>56</v>
      </c>
      <c r="D58" s="9" t="s">
        <v>3</v>
      </c>
      <c r="E58" s="8">
        <v>21</v>
      </c>
      <c r="F58" s="8">
        <v>23.1</v>
      </c>
      <c r="G58" s="8">
        <v>31.6</v>
      </c>
      <c r="H58" s="8">
        <v>27.1</v>
      </c>
      <c r="I58" s="8">
        <v>30.9</v>
      </c>
      <c r="J58" s="8">
        <v>14.9</v>
      </c>
      <c r="K58" s="8">
        <v>13.7</v>
      </c>
      <c r="L58" s="8">
        <v>26.8</v>
      </c>
      <c r="M58" s="8">
        <v>9.1999999999999993</v>
      </c>
      <c r="N58" s="8">
        <v>27.3</v>
      </c>
    </row>
    <row r="59" spans="1:14" ht="13.5">
      <c r="A59" s="76"/>
      <c r="B59" s="65"/>
      <c r="C59" s="11" t="s">
        <v>57</v>
      </c>
      <c r="D59" s="9" t="s">
        <v>3</v>
      </c>
      <c r="E59" s="10" t="s">
        <v>15</v>
      </c>
      <c r="F59" s="10" t="s">
        <v>15</v>
      </c>
      <c r="G59" s="10" t="s">
        <v>15</v>
      </c>
      <c r="H59" s="10" t="s">
        <v>15</v>
      </c>
      <c r="I59" s="10" t="s">
        <v>15</v>
      </c>
      <c r="J59" s="10" t="s">
        <v>15</v>
      </c>
      <c r="K59" s="10" t="s">
        <v>15</v>
      </c>
      <c r="L59" s="10" t="s">
        <v>15</v>
      </c>
      <c r="M59" s="10" t="s">
        <v>15</v>
      </c>
      <c r="N59" s="10" t="s">
        <v>15</v>
      </c>
    </row>
    <row r="60" spans="1:14" ht="13.5">
      <c r="A60" s="76"/>
      <c r="B60" s="65"/>
      <c r="C60" s="11" t="s">
        <v>58</v>
      </c>
      <c r="D60" s="9" t="s">
        <v>3</v>
      </c>
      <c r="E60" s="8">
        <v>14.3</v>
      </c>
      <c r="F60" s="8">
        <v>14.2</v>
      </c>
      <c r="G60" s="8">
        <v>19.5</v>
      </c>
      <c r="H60" s="8">
        <v>22.6</v>
      </c>
      <c r="I60" s="8">
        <v>23.1</v>
      </c>
      <c r="J60" s="8">
        <v>7.7</v>
      </c>
      <c r="K60" s="8">
        <v>9.4</v>
      </c>
      <c r="L60" s="8">
        <v>15.4</v>
      </c>
      <c r="M60" s="8">
        <v>5.9</v>
      </c>
      <c r="N60" s="8">
        <v>25</v>
      </c>
    </row>
    <row r="61" spans="1:14" ht="13.5">
      <c r="A61" s="76"/>
      <c r="B61" s="65"/>
      <c r="C61" s="11" t="s">
        <v>59</v>
      </c>
      <c r="D61" s="9" t="s">
        <v>3</v>
      </c>
      <c r="E61" s="10">
        <v>47.3</v>
      </c>
      <c r="F61" s="10">
        <v>52.8</v>
      </c>
      <c r="G61" s="10">
        <v>60.5</v>
      </c>
      <c r="H61" s="10">
        <v>43.8</v>
      </c>
      <c r="I61" s="10">
        <v>64</v>
      </c>
      <c r="J61" s="10">
        <v>16.5</v>
      </c>
      <c r="K61" s="10">
        <v>32.200000000000003</v>
      </c>
      <c r="L61" s="10">
        <v>27.3</v>
      </c>
      <c r="M61" s="10">
        <v>25.5</v>
      </c>
      <c r="N61" s="10">
        <v>39.700000000000003</v>
      </c>
    </row>
    <row r="62" spans="1:14" ht="13.5">
      <c r="A62" s="76"/>
      <c r="B62" s="65"/>
      <c r="C62" s="11" t="s">
        <v>60</v>
      </c>
      <c r="D62" s="9" t="s">
        <v>3</v>
      </c>
      <c r="E62" s="8">
        <v>5.5</v>
      </c>
      <c r="F62" s="8">
        <v>5</v>
      </c>
      <c r="G62" s="8">
        <v>6.1</v>
      </c>
      <c r="H62" s="8">
        <v>4.9000000000000004</v>
      </c>
      <c r="I62" s="8">
        <v>7.3</v>
      </c>
      <c r="J62" s="8">
        <v>3.2</v>
      </c>
      <c r="K62" s="8">
        <v>3.8</v>
      </c>
      <c r="L62" s="8">
        <v>5.9</v>
      </c>
      <c r="M62" s="8">
        <v>3.5</v>
      </c>
      <c r="N62" s="8">
        <v>7.4</v>
      </c>
    </row>
    <row r="63" spans="1:14" ht="13.5">
      <c r="A63" s="76"/>
      <c r="B63" s="66"/>
      <c r="C63" s="11" t="s">
        <v>61</v>
      </c>
      <c r="D63" s="9" t="s">
        <v>3</v>
      </c>
      <c r="E63" s="10" t="s">
        <v>15</v>
      </c>
      <c r="F63" s="10" t="s">
        <v>15</v>
      </c>
      <c r="G63" s="10" t="s">
        <v>15</v>
      </c>
      <c r="H63" s="10" t="s">
        <v>15</v>
      </c>
      <c r="I63" s="10" t="s">
        <v>15</v>
      </c>
      <c r="J63" s="10" t="s">
        <v>15</v>
      </c>
      <c r="K63" s="10" t="s">
        <v>15</v>
      </c>
      <c r="L63" s="10" t="s">
        <v>15</v>
      </c>
      <c r="M63" s="10" t="s">
        <v>15</v>
      </c>
      <c r="N63" s="10" t="s">
        <v>15</v>
      </c>
    </row>
    <row r="64" spans="1:14" ht="13.5">
      <c r="A64" s="76"/>
      <c r="B64" s="67" t="s">
        <v>62</v>
      </c>
      <c r="C64" s="68"/>
      <c r="D64" s="9" t="s">
        <v>3</v>
      </c>
      <c r="E64" s="8">
        <v>98.9</v>
      </c>
      <c r="F64" s="8">
        <v>129.19999999999999</v>
      </c>
      <c r="G64" s="8">
        <v>164.4</v>
      </c>
      <c r="H64" s="8">
        <v>107.6</v>
      </c>
      <c r="I64" s="8">
        <v>119.9</v>
      </c>
      <c r="J64" s="8">
        <v>33.700000000000003</v>
      </c>
      <c r="K64" s="8">
        <v>31.1</v>
      </c>
      <c r="L64" s="8">
        <v>81.2</v>
      </c>
      <c r="M64" s="8">
        <v>38.6</v>
      </c>
      <c r="N64" s="8">
        <v>137.69999999999999</v>
      </c>
    </row>
    <row r="65" spans="1:14" ht="13.5">
      <c r="A65" s="76"/>
      <c r="B65" s="64" t="s">
        <v>62</v>
      </c>
      <c r="C65" s="11" t="s">
        <v>63</v>
      </c>
      <c r="D65" s="9" t="s">
        <v>3</v>
      </c>
      <c r="E65" s="10">
        <v>71.099999999999994</v>
      </c>
      <c r="F65" s="10">
        <v>102.3</v>
      </c>
      <c r="G65" s="10">
        <v>130</v>
      </c>
      <c r="H65" s="10">
        <v>87.3</v>
      </c>
      <c r="I65" s="10">
        <v>88.1</v>
      </c>
      <c r="J65" s="10">
        <v>25.3</v>
      </c>
      <c r="K65" s="10">
        <v>20.399999999999999</v>
      </c>
      <c r="L65" s="10">
        <v>59.7</v>
      </c>
      <c r="M65" s="10">
        <v>25.8</v>
      </c>
      <c r="N65" s="10">
        <v>117.8</v>
      </c>
    </row>
    <row r="66" spans="1:14" ht="13.5">
      <c r="A66" s="76"/>
      <c r="B66" s="65"/>
      <c r="C66" s="11" t="s">
        <v>64</v>
      </c>
      <c r="D66" s="9" t="s">
        <v>3</v>
      </c>
      <c r="E66" s="8">
        <v>12.4</v>
      </c>
      <c r="F66" s="8">
        <v>15.1</v>
      </c>
      <c r="G66" s="8">
        <v>19.399999999999999</v>
      </c>
      <c r="H66" s="8">
        <v>11.8</v>
      </c>
      <c r="I66" s="8">
        <v>18.399999999999999</v>
      </c>
      <c r="J66" s="8">
        <v>4.0999999999999996</v>
      </c>
      <c r="K66" s="8">
        <v>6.4</v>
      </c>
      <c r="L66" s="8">
        <v>8.6999999999999993</v>
      </c>
      <c r="M66" s="8">
        <v>4.8</v>
      </c>
      <c r="N66" s="8">
        <v>8.1999999999999993</v>
      </c>
    </row>
    <row r="67" spans="1:14" ht="21">
      <c r="A67" s="76"/>
      <c r="B67" s="65"/>
      <c r="C67" s="11" t="s">
        <v>65</v>
      </c>
      <c r="D67" s="9" t="s">
        <v>3</v>
      </c>
      <c r="E67" s="10">
        <v>2.6</v>
      </c>
      <c r="F67" s="10">
        <v>2.6</v>
      </c>
      <c r="G67" s="10">
        <v>4.5</v>
      </c>
      <c r="H67" s="10">
        <v>3.7</v>
      </c>
      <c r="I67" s="10">
        <v>3.9</v>
      </c>
      <c r="J67" s="10">
        <v>2.8</v>
      </c>
      <c r="K67" s="10">
        <v>0.7</v>
      </c>
      <c r="L67" s="10">
        <v>3.7</v>
      </c>
      <c r="M67" s="10">
        <v>3.9</v>
      </c>
      <c r="N67" s="10">
        <v>2.7</v>
      </c>
    </row>
    <row r="68" spans="1:14" ht="13.5">
      <c r="A68" s="76"/>
      <c r="B68" s="65"/>
      <c r="C68" s="11" t="s">
        <v>66</v>
      </c>
      <c r="D68" s="9" t="s">
        <v>3</v>
      </c>
      <c r="E68" s="8" t="s">
        <v>15</v>
      </c>
      <c r="F68" s="8" t="s">
        <v>15</v>
      </c>
      <c r="G68" s="8" t="s">
        <v>15</v>
      </c>
      <c r="H68" s="8" t="s">
        <v>15</v>
      </c>
      <c r="I68" s="8" t="s">
        <v>15</v>
      </c>
      <c r="J68" s="8" t="s">
        <v>15</v>
      </c>
      <c r="K68" s="8" t="s">
        <v>15</v>
      </c>
      <c r="L68" s="8" t="s">
        <v>15</v>
      </c>
      <c r="M68" s="8" t="s">
        <v>15</v>
      </c>
      <c r="N68" s="8" t="s">
        <v>15</v>
      </c>
    </row>
    <row r="69" spans="1:14" ht="21">
      <c r="A69" s="76"/>
      <c r="B69" s="66"/>
      <c r="C69" s="11" t="s">
        <v>67</v>
      </c>
      <c r="D69" s="9" t="s">
        <v>3</v>
      </c>
      <c r="E69" s="10">
        <v>11.7</v>
      </c>
      <c r="F69" s="10">
        <v>7.2</v>
      </c>
      <c r="G69" s="10">
        <v>9</v>
      </c>
      <c r="H69" s="10">
        <v>3.5</v>
      </c>
      <c r="I69" s="10">
        <v>8.9</v>
      </c>
      <c r="J69" s="10">
        <v>1.1000000000000001</v>
      </c>
      <c r="K69" s="10">
        <v>3.5</v>
      </c>
      <c r="L69" s="10">
        <v>8.1999999999999993</v>
      </c>
      <c r="M69" s="10">
        <v>3.9</v>
      </c>
      <c r="N69" s="10">
        <v>7.6</v>
      </c>
    </row>
    <row r="70" spans="1:14" ht="13.5">
      <c r="A70" s="77"/>
      <c r="B70" s="69" t="s">
        <v>68</v>
      </c>
      <c r="C70" s="70"/>
      <c r="D70" s="9" t="s">
        <v>3</v>
      </c>
      <c r="E70" s="8" t="s">
        <v>15</v>
      </c>
      <c r="F70" s="8" t="s">
        <v>15</v>
      </c>
      <c r="G70" s="8" t="s">
        <v>15</v>
      </c>
      <c r="H70" s="8" t="s">
        <v>15</v>
      </c>
      <c r="I70" s="8" t="s">
        <v>15</v>
      </c>
      <c r="J70" s="8" t="s">
        <v>15</v>
      </c>
      <c r="K70" s="8" t="s">
        <v>15</v>
      </c>
      <c r="L70" s="8" t="s">
        <v>15</v>
      </c>
      <c r="M70" s="8" t="s">
        <v>15</v>
      </c>
      <c r="N70" s="8" t="s">
        <v>15</v>
      </c>
    </row>
    <row r="71" spans="1:14">
      <c r="A71" s="7" t="s">
        <v>299</v>
      </c>
    </row>
    <row r="72" spans="1:14">
      <c r="A72" s="5" t="s">
        <v>298</v>
      </c>
    </row>
    <row r="73" spans="1:14">
      <c r="A73" s="6" t="s">
        <v>297</v>
      </c>
      <c r="B73" s="5" t="s">
        <v>296</v>
      </c>
    </row>
  </sheetData>
  <mergeCells count="32">
    <mergeCell ref="A3:D3"/>
    <mergeCell ref="A4:D4"/>
    <mergeCell ref="E4:N4"/>
    <mergeCell ref="A5:D5"/>
    <mergeCell ref="E5:N5"/>
    <mergeCell ref="A6:C6"/>
    <mergeCell ref="A7:C7"/>
    <mergeCell ref="A8:A70"/>
    <mergeCell ref="B8:C8"/>
    <mergeCell ref="B9:B13"/>
    <mergeCell ref="B14:C14"/>
    <mergeCell ref="B15:B17"/>
    <mergeCell ref="B18:C18"/>
    <mergeCell ref="B19:B20"/>
    <mergeCell ref="B21:C21"/>
    <mergeCell ref="B22:B27"/>
    <mergeCell ref="B28:C28"/>
    <mergeCell ref="B29:B34"/>
    <mergeCell ref="B35:C35"/>
    <mergeCell ref="B36:B38"/>
    <mergeCell ref="B39:C39"/>
    <mergeCell ref="B40:B42"/>
    <mergeCell ref="B58:B63"/>
    <mergeCell ref="B64:C64"/>
    <mergeCell ref="B65:B69"/>
    <mergeCell ref="B70:C70"/>
    <mergeCell ref="B43:C43"/>
    <mergeCell ref="B44:B46"/>
    <mergeCell ref="B47:C47"/>
    <mergeCell ref="B48:B55"/>
    <mergeCell ref="B56:C56"/>
    <mergeCell ref="B57:C57"/>
  </mergeCells>
  <hyperlinks>
    <hyperlink ref="A2" r:id="rId1" tooltip="Click once to display linked information. Click and hold to select this cell." display="http://nzdotstat.stats.govt.nz/OECDStat_Metadata/ShowMetadata.ashx?Dataset=TABLECODE330&amp;ShowOnWeb=true&amp;Lang=en"/>
    <hyperlink ref="A3" r:id="rId2" tooltip="Click once to display linked information. Click and hold to select this cell." display="http://nzdotstat.stats.govt.nz/OECDStat_Metadata/ShowMetadata.ashx?Dataset=TABLECODE330&amp;Coords=[COMPOSITIONS]&amp;ShowOnWeb=true&amp;Lang=en"/>
    <hyperlink ref="I3" r:id="rId3" tooltip="Click once to display linked information. Click and hold to select this cell." display="http://nzdotstat.stats.govt.nz/OECDStat_Metadata/ShowMetadata.ashx?Dataset=TABLECODE330&amp;Coords=%5bCOMPOSITIONS%5d.%5b24%5d&amp;ShowOnWeb=true&amp;Lang=en"/>
    <hyperlink ref="K3" r:id="rId4" tooltip="Click once to display linked information. Click and hold to select this cell." display="http://nzdotstat.stats.govt.nz/OECDStat_Metadata/ShowMetadata.ashx?Dataset=TABLECODE330&amp;Coords=%5bCOMPOSITIONS%5d.%5b32%5d&amp;ShowOnWeb=true&amp;Lang=en"/>
    <hyperlink ref="L3" r:id="rId5" tooltip="Click once to display linked information. Click and hold to select this cell." display="http://nzdotstat.stats.govt.nz/OECDStat_Metadata/ShowMetadata.ashx?Dataset=TABLECODE330&amp;Coords=%5bCOMPOSITIONS%5d.%5b41%5d&amp;ShowOnWeb=true&amp;Lang=en"/>
    <hyperlink ref="N3" r:id="rId6" tooltip="Click once to display linked information. Click and hold to select this cell." display="http://nzdotstat.stats.govt.nz/OECDStat_Metadata/ShowMetadata.ashx?Dataset=TABLECODE330&amp;Coords=%5bCOMPOSITIONS%5d.%5b61%5d&amp;ShowOnWeb=true&amp;Lang=en"/>
    <hyperlink ref="A4" r:id="rId7" tooltip="Click once to display linked information. Click and hold to select this cell." display="http://nzdotstat.stats.govt.nz/OECDStat_Metadata/ShowMetadata.ashx?Dataset=TABLECODE330&amp;Coords=[YEAR_ENDED_JUNE]&amp;ShowOnWeb=true&amp;Lang=en"/>
    <hyperlink ref="E5" r:id="rId8" tooltip="Click once to display linked information. Click and hold to select this cell." display="http://nzdotstat.stats.govt.nz/OECDStat_Metadata/ShowMetadata.ashx?Dataset=TABLECODE330&amp;Coords=[MEASURES].[AV_WKLY_AMT]&amp;ShowOnWeb=true&amp;Lang=en"/>
    <hyperlink ref="A6" r:id="rId9" tooltip="Click once to display linked information. Click and hold to select this cell." display="http://nzdotstat.stats.govt.nz/OECDStat_Metadata/ShowMetadata.ashx?Dataset=TABLECODE330&amp;Coords=[CATEGORY]&amp;ShowOnWeb=true&amp;Lang=en"/>
    <hyperlink ref="A7" r:id="rId10" tooltip="Click once to display linked information. Click and hold to select this cell." display="http://nzdotstat.stats.govt.nz/OECDStat_Metadata/ShowMetadata.ashx?Dataset=TABLECODE330&amp;Coords=[CATEGORY].[98]&amp;ShowOnWeb=true&amp;Lang=en"/>
    <hyperlink ref="A8" r:id="rId11" tooltip="Click once to display linked information. Click and hold to select this cell." display="http://nzdotstat.stats.govt.nz/OECDStat_Metadata/ShowMetadata.ashx?Dataset=TABLECODE330&amp;Coords=[CATEGORY].[98]&amp;ShowOnWeb=true&amp;Lang=en"/>
    <hyperlink ref="B56" r:id="rId12" tooltip="Click once to display linked information. Click and hold to select this cell." display="http://nzdotstat.stats.govt.nz/OECDStat_Metadata/ShowMetadata.ashx?Dataset=TABLECODE330&amp;Coords=[CATEGORY].[10]&amp;ShowOnWeb=true&amp;Lang=en"/>
    <hyperlink ref="B70" r:id="rId13" tooltip="Click once to display linked information. Click and hold to select this cell." display="http://nzdotstat.stats.govt.nz/OECDStat_Metadata/ShowMetadata.ashx?Dataset=TABLECODE330&amp;Coords=[CATEGORY].[14]&amp;ShowOnWeb=true&amp;Lang=en"/>
    <hyperlink ref="A71" r:id="rId14" tooltip="Click once to display linked information. Click and hold to select this cell." display="http://nzdotstat.stats.govt.nz/"/>
  </hyperlinks>
  <pageMargins left="0.75" right="0.75" top="1" bottom="1" header="0.5" footer="0.5"/>
  <pageSetup orientation="portrait" horizontalDpi="0" verticalDpi="0"/>
  <legacyDrawing r:id="rId15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"/>
  <sheetViews>
    <sheetView tabSelected="1" workbookViewId="0">
      <selection activeCell="B17" sqref="B17:K17"/>
    </sheetView>
  </sheetViews>
  <sheetFormatPr defaultRowHeight="11.25"/>
  <cols>
    <col min="1" max="1" width="23.85546875" style="17" customWidth="1"/>
    <col min="2" max="13" width="16.85546875" style="17" customWidth="1"/>
    <col min="14" max="16384" width="9.140625" style="17"/>
  </cols>
  <sheetData>
    <row r="1" spans="1:12">
      <c r="A1" s="16" t="s">
        <v>379</v>
      </c>
      <c r="B1" s="16"/>
      <c r="C1" s="16"/>
    </row>
    <row r="2" spans="1:12">
      <c r="A2" s="16" t="s">
        <v>280</v>
      </c>
      <c r="B2" s="16" t="s">
        <v>316</v>
      </c>
      <c r="C2" s="16" t="s">
        <v>317</v>
      </c>
      <c r="D2" s="16" t="s">
        <v>318</v>
      </c>
      <c r="E2" s="16" t="s">
        <v>319</v>
      </c>
      <c r="F2" s="16" t="s">
        <v>320</v>
      </c>
      <c r="G2" s="16" t="s">
        <v>321</v>
      </c>
      <c r="H2" s="16" t="s">
        <v>322</v>
      </c>
      <c r="I2" s="16" t="s">
        <v>323</v>
      </c>
      <c r="J2" s="16" t="s">
        <v>315</v>
      </c>
      <c r="K2" s="16" t="s">
        <v>324</v>
      </c>
      <c r="L2" s="16" t="s">
        <v>282</v>
      </c>
    </row>
    <row r="3" spans="1:12">
      <c r="A3" s="16" t="s">
        <v>283</v>
      </c>
      <c r="B3" s="17">
        <v>1.442053395239163</v>
      </c>
      <c r="C3" s="17">
        <v>1.8111792024139477</v>
      </c>
      <c r="D3" s="17">
        <v>2.130336406002777</v>
      </c>
      <c r="E3" s="17">
        <v>2.1723435773725837</v>
      </c>
      <c r="F3" s="17">
        <v>2.4181934036891115</v>
      </c>
      <c r="G3" s="17">
        <v>1.0684084305378885</v>
      </c>
      <c r="H3" s="17">
        <v>1.3373821059306858</v>
      </c>
      <c r="I3" s="17">
        <v>1.5253114369184546</v>
      </c>
      <c r="J3" s="17">
        <v>0.64398138696323048</v>
      </c>
      <c r="K3" s="17">
        <v>1.9566667682220233</v>
      </c>
      <c r="L3" s="20">
        <v>1.4982849187858709</v>
      </c>
    </row>
    <row r="4" spans="1:12">
      <c r="A4" s="16" t="s">
        <v>284</v>
      </c>
      <c r="B4" s="17">
        <v>0.26623954612567591</v>
      </c>
      <c r="C4" s="17">
        <v>0.25280158796160396</v>
      </c>
      <c r="D4" s="17">
        <v>0.20828835154311554</v>
      </c>
      <c r="E4" s="17">
        <v>0.19233077622328007</v>
      </c>
      <c r="F4" s="17">
        <v>0.35022678465112578</v>
      </c>
      <c r="G4" s="17">
        <v>0.10498404815681227</v>
      </c>
      <c r="H4" s="17">
        <v>0.20660860677260653</v>
      </c>
      <c r="I4" s="17">
        <v>0.36114512565943419</v>
      </c>
      <c r="J4" s="17">
        <v>0.11506251677986623</v>
      </c>
      <c r="K4" s="17">
        <v>0.3157920168556913</v>
      </c>
      <c r="L4" s="20">
        <v>0.229285161174478</v>
      </c>
    </row>
    <row r="5" spans="1:12">
      <c r="A5" s="16" t="s">
        <v>285</v>
      </c>
      <c r="B5" s="17">
        <v>0.24296027628148201</v>
      </c>
      <c r="C5" s="17">
        <v>0.22032422569625071</v>
      </c>
      <c r="D5" s="17">
        <v>0.37953111481237711</v>
      </c>
      <c r="E5" s="17">
        <v>0.22786957589132781</v>
      </c>
      <c r="F5" s="17">
        <v>0.5591104494552116</v>
      </c>
      <c r="G5" s="17">
        <v>0.1426071186869568</v>
      </c>
      <c r="H5" s="17">
        <v>0.28445970235440593</v>
      </c>
      <c r="I5" s="17">
        <v>0.34708610897354564</v>
      </c>
      <c r="J5" s="17">
        <v>0.10488036771157142</v>
      </c>
      <c r="K5" s="17">
        <v>0.29955040274456007</v>
      </c>
      <c r="L5" s="20">
        <v>0.25503283659360526</v>
      </c>
    </row>
    <row r="6" spans="1:12">
      <c r="A6" s="16" t="s">
        <v>286</v>
      </c>
      <c r="B6" s="17">
        <v>3.9775000038791561</v>
      </c>
      <c r="C6" s="17">
        <v>4.8021330434848624</v>
      </c>
      <c r="D6" s="17">
        <v>5.3122584647172015</v>
      </c>
      <c r="E6" s="17">
        <v>5.3200345734436567</v>
      </c>
      <c r="F6" s="17">
        <v>5.4845446597724532</v>
      </c>
      <c r="G6" s="17">
        <v>3.9436772589899718</v>
      </c>
      <c r="H6" s="17">
        <v>3.9074557534282959</v>
      </c>
      <c r="I6" s="17">
        <v>4.2779954389266308</v>
      </c>
      <c r="J6" s="17">
        <v>2.8254160884972936</v>
      </c>
      <c r="K6" s="17">
        <v>4.7303778820868434</v>
      </c>
      <c r="L6" s="20">
        <v>4.174658317559186</v>
      </c>
    </row>
    <row r="7" spans="1:12">
      <c r="A7" s="16" t="s">
        <v>287</v>
      </c>
      <c r="B7" s="17">
        <v>0.44200605233129808</v>
      </c>
      <c r="C7" s="17">
        <v>0.44693664183528387</v>
      </c>
      <c r="D7" s="17">
        <v>0.50607709708241944</v>
      </c>
      <c r="E7" s="17">
        <v>0.58165752447417152</v>
      </c>
      <c r="F7" s="17">
        <v>0.56363101048241193</v>
      </c>
      <c r="G7" s="17">
        <v>0.22837845039431884</v>
      </c>
      <c r="H7" s="17">
        <v>0.28300463261590048</v>
      </c>
      <c r="I7" s="17">
        <v>0.25901159137098095</v>
      </c>
      <c r="J7" s="17">
        <v>0.2023200091188487</v>
      </c>
      <c r="K7" s="17">
        <v>0.57101260500131823</v>
      </c>
      <c r="L7" s="20">
        <v>0.39644429579190527</v>
      </c>
    </row>
    <row r="8" spans="1:12">
      <c r="A8" s="16" t="s">
        <v>288</v>
      </c>
      <c r="B8" s="17">
        <v>0.1233676377624657</v>
      </c>
      <c r="C8" s="17">
        <v>8.6179715514506816E-2</v>
      </c>
      <c r="D8" s="17">
        <v>9.9219356772302272E-2</v>
      </c>
      <c r="E8" s="17">
        <v>0.10197863593069725</v>
      </c>
      <c r="F8" s="17">
        <v>0.18714626613985152</v>
      </c>
      <c r="G8" s="17">
        <v>5.0683286939461961E-2</v>
      </c>
      <c r="H8" s="17">
        <v>7.0206987276761113E-2</v>
      </c>
      <c r="I8" s="17">
        <v>7.6133038199790004E-2</v>
      </c>
      <c r="J8" s="17">
        <v>5.118724120063825E-2</v>
      </c>
      <c r="K8" s="17">
        <v>9.2435912877156717E-2</v>
      </c>
      <c r="L8" s="20">
        <v>9.638855451511924E-2</v>
      </c>
    </row>
    <row r="9" spans="1:12">
      <c r="A9" s="16" t="s">
        <v>289</v>
      </c>
      <c r="B9" s="17">
        <v>5.2436314819026819</v>
      </c>
      <c r="C9" s="17">
        <v>5.6028787577884014</v>
      </c>
      <c r="D9" s="17">
        <v>6.1157926007899395</v>
      </c>
      <c r="E9" s="17">
        <v>6.0547067088274451</v>
      </c>
      <c r="F9" s="17">
        <v>10.452255479388567</v>
      </c>
      <c r="G9" s="17">
        <v>2.53479907283652</v>
      </c>
      <c r="H9" s="17">
        <v>4.5757938419080908</v>
      </c>
      <c r="I9" s="17">
        <v>5.6040254646415182</v>
      </c>
      <c r="J9" s="17">
        <v>2.3194839070192472</v>
      </c>
      <c r="K9" s="17">
        <v>6.2721323466568739</v>
      </c>
      <c r="L9" s="20">
        <v>5.1148730855003457</v>
      </c>
    </row>
    <row r="10" spans="1:12">
      <c r="A10" s="16" t="s">
        <v>290</v>
      </c>
      <c r="B10" s="18">
        <v>8.2174879212876306E-2</v>
      </c>
      <c r="C10" s="17">
        <v>8.7541333556832968E-2</v>
      </c>
      <c r="D10" s="17">
        <v>8.3593826863327891E-2</v>
      </c>
      <c r="E10" s="17">
        <v>7.147717029211588E-2</v>
      </c>
      <c r="F10" s="17">
        <v>0.10225811440158285</v>
      </c>
      <c r="G10" s="17">
        <v>5.3111817054569993E-2</v>
      </c>
      <c r="H10" s="17">
        <v>7.9126145051511498E-2</v>
      </c>
      <c r="I10" s="17">
        <v>9.1129082111512716E-2</v>
      </c>
      <c r="J10" s="17">
        <v>4.4728450825031178E-2</v>
      </c>
      <c r="K10" s="17">
        <v>8.8337130465498015E-2</v>
      </c>
      <c r="L10" s="20">
        <v>7.5589227765231581E-2</v>
      </c>
    </row>
    <row r="11" spans="1:12">
      <c r="A11" s="16" t="s">
        <v>291</v>
      </c>
      <c r="B11" s="18">
        <v>0.86387629811571642</v>
      </c>
      <c r="C11" s="18">
        <v>0.81463284761841892</v>
      </c>
      <c r="D11" s="17">
        <v>1.0263461404900864</v>
      </c>
      <c r="E11" s="17">
        <v>0.90333714419958944</v>
      </c>
      <c r="F11" s="17">
        <v>1.0703765049956757</v>
      </c>
      <c r="G11" s="17">
        <v>0.44165378684128737</v>
      </c>
      <c r="H11" s="17">
        <v>0.63556256010625611</v>
      </c>
      <c r="I11" s="17">
        <v>0.71851663267592569</v>
      </c>
      <c r="J11" s="17">
        <v>0.37860727197617094</v>
      </c>
      <c r="K11" s="17">
        <v>0.88375068115779554</v>
      </c>
      <c r="L11" s="20">
        <v>0.7514937726202322</v>
      </c>
    </row>
    <row r="12" spans="1:12">
      <c r="A12" s="16" t="s">
        <v>292</v>
      </c>
      <c r="B12" s="17">
        <v>0</v>
      </c>
      <c r="C12" s="18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20">
        <v>0</v>
      </c>
    </row>
    <row r="13" spans="1:12">
      <c r="A13" s="16" t="s">
        <v>293</v>
      </c>
      <c r="B13" s="17">
        <v>0.28176957796802965</v>
      </c>
      <c r="C13" s="17">
        <v>0.28653611521721362</v>
      </c>
      <c r="D13" s="17">
        <v>0.38296045331430351</v>
      </c>
      <c r="E13" s="17">
        <v>0.34790331097884425</v>
      </c>
      <c r="F13" s="17">
        <v>0.41752641888810377</v>
      </c>
      <c r="G13" s="17">
        <v>0.1488164084277345</v>
      </c>
      <c r="H13" s="17">
        <v>0.18855773219210323</v>
      </c>
      <c r="I13" s="17">
        <v>0.26356522807992877</v>
      </c>
      <c r="J13" s="17">
        <v>0.13224192811099045</v>
      </c>
      <c r="K13" s="17">
        <v>0.38337494108294484</v>
      </c>
      <c r="L13" s="20">
        <v>0.2707198582401249</v>
      </c>
    </row>
    <row r="14" spans="1:12">
      <c r="A14" s="16" t="s">
        <v>294</v>
      </c>
      <c r="B14" s="17">
        <v>0.53000382716470062</v>
      </c>
      <c r="C14" s="17">
        <v>0.43045290128612262</v>
      </c>
      <c r="D14" s="17">
        <v>0.53885415557048</v>
      </c>
      <c r="E14" s="17">
        <v>0.27399063467471174</v>
      </c>
      <c r="F14" s="17">
        <v>0.46752912033860816</v>
      </c>
      <c r="G14" s="17">
        <v>8.3438566567751671E-2</v>
      </c>
      <c r="H14" s="17">
        <v>0.16056866095013558</v>
      </c>
      <c r="I14" s="17">
        <v>0.38684032845065214</v>
      </c>
      <c r="J14" s="17">
        <v>0.18032213017398188</v>
      </c>
      <c r="K14" s="17">
        <v>0.45522026697596535</v>
      </c>
      <c r="L14" s="20">
        <v>0.38261028950942422</v>
      </c>
    </row>
    <row r="15" spans="1:12" s="16" customFormat="1">
      <c r="A15" s="16" t="s">
        <v>295</v>
      </c>
      <c r="B15" s="16">
        <v>13.495582975983245</v>
      </c>
      <c r="C15" s="16">
        <v>14.841596372373445</v>
      </c>
      <c r="D15" s="16">
        <v>16.783257967958331</v>
      </c>
      <c r="E15" s="16">
        <v>16.247629632308424</v>
      </c>
      <c r="F15" s="16">
        <v>22.072798212202706</v>
      </c>
      <c r="G15" s="16">
        <v>8.8005582454332725</v>
      </c>
      <c r="H15" s="16">
        <v>11.728726728586752</v>
      </c>
      <c r="I15" s="16">
        <v>13.910759476008373</v>
      </c>
      <c r="J15" s="16">
        <v>6.9982312983768695</v>
      </c>
      <c r="K15" s="16">
        <v>16.048650954126668</v>
      </c>
      <c r="L15" s="27">
        <v>13.245380318055522</v>
      </c>
    </row>
    <row r="16" spans="1:12">
      <c r="B16" s="10">
        <v>972</v>
      </c>
      <c r="C16" s="10">
        <v>1087.4000000000001</v>
      </c>
      <c r="D16" s="10">
        <v>1287</v>
      </c>
      <c r="E16" s="10">
        <v>1141.8</v>
      </c>
      <c r="F16" s="10">
        <v>1455.5</v>
      </c>
      <c r="G16" s="10">
        <v>619.29999999999995</v>
      </c>
      <c r="H16" s="10">
        <v>759.3</v>
      </c>
      <c r="I16" s="10">
        <v>1079.8</v>
      </c>
      <c r="J16" s="10">
        <v>497.9</v>
      </c>
      <c r="K16" s="10">
        <v>1175.4000000000001</v>
      </c>
    </row>
    <row r="17" spans="2:11">
      <c r="B17" s="17">
        <f>B15/B16</f>
        <v>1.3884344625497166E-2</v>
      </c>
      <c r="C17" s="17">
        <f t="shared" ref="C17:K17" si="0">C15/C16</f>
        <v>1.3648699992986429E-2</v>
      </c>
      <c r="D17" s="17">
        <f t="shared" si="0"/>
        <v>1.3040604481708105E-2</v>
      </c>
      <c r="E17" s="17">
        <f t="shared" si="0"/>
        <v>1.4229838528909113E-2</v>
      </c>
      <c r="F17" s="17">
        <f t="shared" si="0"/>
        <v>1.5165096676195608E-2</v>
      </c>
      <c r="G17" s="17">
        <f t="shared" si="0"/>
        <v>1.4210492887830248E-2</v>
      </c>
      <c r="H17" s="17">
        <f t="shared" si="0"/>
        <v>1.544676245039741E-2</v>
      </c>
      <c r="I17" s="17">
        <f t="shared" si="0"/>
        <v>1.2882718536773823E-2</v>
      </c>
      <c r="J17" s="17">
        <f t="shared" si="0"/>
        <v>1.4055495678603876E-2</v>
      </c>
      <c r="K17" s="17">
        <f t="shared" si="0"/>
        <v>1.3653778249214451E-2</v>
      </c>
    </row>
  </sheetData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7"/>
  <sheetViews>
    <sheetView topLeftCell="A411" zoomScaleNormal="100" workbookViewId="0">
      <selection activeCell="B452" sqref="B452"/>
    </sheetView>
  </sheetViews>
  <sheetFormatPr defaultRowHeight="11.25"/>
  <cols>
    <col min="1" max="1" width="25.42578125" style="27" customWidth="1"/>
    <col min="2" max="2" width="34.85546875" style="20" customWidth="1"/>
    <col min="3" max="3" width="31.7109375" style="20" customWidth="1"/>
    <col min="4" max="4" width="29" style="20" customWidth="1"/>
    <col min="5" max="6" width="28.42578125" style="20" customWidth="1"/>
    <col min="7" max="7" width="9.140625" style="20"/>
    <col min="8" max="8" width="16.7109375" style="26" customWidth="1"/>
    <col min="9" max="9" width="10.5703125" style="20" bestFit="1" customWidth="1"/>
    <col min="10" max="11" width="9.140625" style="20"/>
    <col min="12" max="12" width="9.140625" style="20" customWidth="1"/>
    <col min="13" max="16384" width="9.140625" style="20"/>
  </cols>
  <sheetData>
    <row r="1" spans="1:8" ht="21">
      <c r="A1" s="50" t="s">
        <v>0</v>
      </c>
      <c r="B1" s="51"/>
      <c r="C1" s="51"/>
      <c r="D1" s="52"/>
      <c r="E1" s="19" t="s">
        <v>1</v>
      </c>
      <c r="H1" s="21"/>
    </row>
    <row r="2" spans="1:8" ht="12.75">
      <c r="A2" s="53" t="s">
        <v>2</v>
      </c>
      <c r="B2" s="54"/>
      <c r="C2" s="55"/>
      <c r="D2" s="22" t="s">
        <v>3</v>
      </c>
      <c r="E2" s="22" t="s">
        <v>3</v>
      </c>
      <c r="H2" s="21"/>
    </row>
    <row r="3" spans="1:8" ht="12.75">
      <c r="A3" s="56" t="s">
        <v>4</v>
      </c>
      <c r="B3" s="57"/>
      <c r="C3" s="58"/>
      <c r="D3" s="22" t="s">
        <v>3</v>
      </c>
      <c r="E3" s="23">
        <v>952.2</v>
      </c>
      <c r="H3" s="21"/>
    </row>
    <row r="4" spans="1:8" ht="12.75">
      <c r="A4" s="59" t="s">
        <v>4</v>
      </c>
      <c r="B4" s="62" t="s">
        <v>5</v>
      </c>
      <c r="C4" s="63"/>
      <c r="D4" s="22" t="s">
        <v>3</v>
      </c>
      <c r="E4" s="24">
        <v>162.80000000000001</v>
      </c>
      <c r="H4" s="21"/>
    </row>
    <row r="5" spans="1:8" ht="12.75">
      <c r="A5" s="60"/>
      <c r="B5" s="47" t="s">
        <v>5</v>
      </c>
      <c r="C5" s="25" t="s">
        <v>6</v>
      </c>
      <c r="D5" s="22" t="s">
        <v>3</v>
      </c>
      <c r="E5" s="23">
        <v>18.600000000000001</v>
      </c>
      <c r="H5" s="21"/>
    </row>
    <row r="6" spans="1:8" ht="12.75">
      <c r="A6" s="60"/>
      <c r="B6" s="48"/>
      <c r="C6" s="25" t="s">
        <v>7</v>
      </c>
      <c r="D6" s="22" t="s">
        <v>3</v>
      </c>
      <c r="E6" s="24">
        <v>23.5</v>
      </c>
      <c r="H6" s="21"/>
    </row>
    <row r="7" spans="1:8" ht="12.75">
      <c r="A7" s="60"/>
      <c r="B7" s="48"/>
      <c r="C7" s="25" t="s">
        <v>8</v>
      </c>
      <c r="D7" s="22" t="s">
        <v>3</v>
      </c>
      <c r="E7" s="23">
        <v>74.099999999999994</v>
      </c>
      <c r="H7" s="21"/>
    </row>
    <row r="8" spans="1:8" ht="12.75">
      <c r="A8" s="60"/>
      <c r="B8" s="48"/>
      <c r="C8" s="25" t="s">
        <v>9</v>
      </c>
      <c r="D8" s="22" t="s">
        <v>3</v>
      </c>
      <c r="E8" s="24">
        <v>8.4</v>
      </c>
      <c r="H8" s="21"/>
    </row>
    <row r="9" spans="1:8" ht="21">
      <c r="A9" s="60"/>
      <c r="B9" s="49"/>
      <c r="C9" s="25" t="s">
        <v>10</v>
      </c>
      <c r="D9" s="22" t="s">
        <v>3</v>
      </c>
      <c r="E9" s="23">
        <v>38.200000000000003</v>
      </c>
      <c r="H9" s="21"/>
    </row>
    <row r="10" spans="1:8" ht="12.75" customHeight="1">
      <c r="A10" s="60"/>
      <c r="B10" s="62" t="s">
        <v>11</v>
      </c>
      <c r="C10" s="63"/>
      <c r="D10" s="22" t="s">
        <v>3</v>
      </c>
      <c r="E10" s="24">
        <v>27.3</v>
      </c>
      <c r="H10" s="21"/>
    </row>
    <row r="11" spans="1:8" ht="12.75" customHeight="1">
      <c r="A11" s="60"/>
      <c r="B11" s="47" t="s">
        <v>11</v>
      </c>
      <c r="C11" s="25" t="s">
        <v>12</v>
      </c>
      <c r="D11" s="22" t="s">
        <v>3</v>
      </c>
      <c r="E11" s="23">
        <v>19.5</v>
      </c>
      <c r="H11" s="21"/>
    </row>
    <row r="12" spans="1:8" ht="12.75">
      <c r="A12" s="60"/>
      <c r="B12" s="48"/>
      <c r="C12" s="25" t="s">
        <v>13</v>
      </c>
      <c r="D12" s="22" t="s">
        <v>3</v>
      </c>
      <c r="E12" s="24">
        <v>7.7</v>
      </c>
      <c r="H12" s="21"/>
    </row>
    <row r="13" spans="1:8" ht="12.75">
      <c r="A13" s="60"/>
      <c r="B13" s="49"/>
      <c r="C13" s="25" t="s">
        <v>14</v>
      </c>
      <c r="D13" s="22" t="s">
        <v>3</v>
      </c>
      <c r="E13" s="23" t="s">
        <v>15</v>
      </c>
      <c r="H13" s="21"/>
    </row>
    <row r="14" spans="1:8" ht="12.75">
      <c r="A14" s="60"/>
      <c r="B14" s="62" t="s">
        <v>16</v>
      </c>
      <c r="C14" s="63"/>
      <c r="D14" s="22" t="s">
        <v>3</v>
      </c>
      <c r="E14" s="24">
        <v>33.799999999999997</v>
      </c>
      <c r="H14" s="21"/>
    </row>
    <row r="15" spans="1:8" ht="12.75">
      <c r="A15" s="60"/>
      <c r="B15" s="47" t="s">
        <v>16</v>
      </c>
      <c r="C15" s="25" t="s">
        <v>17</v>
      </c>
      <c r="D15" s="22" t="s">
        <v>3</v>
      </c>
      <c r="E15" s="23">
        <v>27.6</v>
      </c>
      <c r="H15" s="21"/>
    </row>
    <row r="16" spans="1:8" ht="12.75">
      <c r="A16" s="60"/>
      <c r="B16" s="49"/>
      <c r="C16" s="25" t="s">
        <v>18</v>
      </c>
      <c r="D16" s="22" t="s">
        <v>3</v>
      </c>
      <c r="E16" s="24">
        <v>6.2</v>
      </c>
      <c r="H16" s="21"/>
    </row>
    <row r="17" spans="1:8" ht="12.75">
      <c r="A17" s="60"/>
      <c r="B17" s="62" t="s">
        <v>19</v>
      </c>
      <c r="C17" s="63"/>
      <c r="D17" s="22" t="s">
        <v>3</v>
      </c>
      <c r="E17" s="23">
        <v>212.9</v>
      </c>
      <c r="H17" s="21"/>
    </row>
    <row r="18" spans="1:8" ht="12.75">
      <c r="A18" s="60"/>
      <c r="B18" s="47" t="s">
        <v>19</v>
      </c>
      <c r="C18" s="25" t="s">
        <v>20</v>
      </c>
      <c r="D18" s="22" t="s">
        <v>3</v>
      </c>
      <c r="E18" s="24">
        <v>66.2</v>
      </c>
      <c r="H18" s="21"/>
    </row>
    <row r="19" spans="1:8" ht="12.75">
      <c r="A19" s="60"/>
      <c r="B19" s="48"/>
      <c r="C19" s="25" t="s">
        <v>21</v>
      </c>
      <c r="D19" s="22" t="s">
        <v>3</v>
      </c>
      <c r="E19" s="23">
        <v>53.4</v>
      </c>
      <c r="H19" s="21"/>
    </row>
    <row r="20" spans="1:8" ht="12.75">
      <c r="A20" s="60"/>
      <c r="B20" s="48"/>
      <c r="C20" s="25" t="s">
        <v>22</v>
      </c>
      <c r="D20" s="22" t="s">
        <v>3</v>
      </c>
      <c r="E20" s="24" t="s">
        <v>15</v>
      </c>
      <c r="H20" s="21"/>
    </row>
    <row r="21" spans="1:8" ht="12.75">
      <c r="A21" s="60"/>
      <c r="B21" s="48"/>
      <c r="C21" s="25" t="s">
        <v>23</v>
      </c>
      <c r="D21" s="22" t="s">
        <v>3</v>
      </c>
      <c r="E21" s="23">
        <v>24.7</v>
      </c>
      <c r="H21" s="21"/>
    </row>
    <row r="22" spans="1:8" ht="12.75">
      <c r="A22" s="60"/>
      <c r="B22" s="48"/>
      <c r="C22" s="25" t="s">
        <v>24</v>
      </c>
      <c r="D22" s="22" t="s">
        <v>3</v>
      </c>
      <c r="E22" s="24">
        <v>36.1</v>
      </c>
      <c r="H22" s="21"/>
    </row>
    <row r="23" spans="1:8" ht="12.75">
      <c r="A23" s="60"/>
      <c r="B23" s="49"/>
      <c r="C23" s="25" t="s">
        <v>25</v>
      </c>
      <c r="D23" s="22" t="s">
        <v>3</v>
      </c>
      <c r="E23" s="23" t="s">
        <v>15</v>
      </c>
      <c r="H23" s="21"/>
    </row>
    <row r="24" spans="1:8" ht="12.75">
      <c r="A24" s="60"/>
      <c r="B24" s="62" t="s">
        <v>26</v>
      </c>
      <c r="C24" s="63"/>
      <c r="D24" s="22" t="s">
        <v>3</v>
      </c>
      <c r="E24" s="24">
        <v>49.8</v>
      </c>
      <c r="H24" s="21"/>
    </row>
    <row r="25" spans="1:8" ht="21">
      <c r="A25" s="60"/>
      <c r="B25" s="47" t="s">
        <v>26</v>
      </c>
      <c r="C25" s="25" t="s">
        <v>27</v>
      </c>
      <c r="D25" s="22" t="s">
        <v>3</v>
      </c>
      <c r="E25" s="23">
        <v>18.399999999999999</v>
      </c>
      <c r="H25" s="21"/>
    </row>
    <row r="26" spans="1:8" ht="12.75">
      <c r="A26" s="60"/>
      <c r="B26" s="48"/>
      <c r="C26" s="25" t="s">
        <v>28</v>
      </c>
      <c r="D26" s="22" t="s">
        <v>3</v>
      </c>
      <c r="E26" s="24" t="s">
        <v>15</v>
      </c>
      <c r="H26" s="21"/>
    </row>
    <row r="27" spans="1:8" ht="12.75">
      <c r="A27" s="60"/>
      <c r="B27" s="48"/>
      <c r="C27" s="25" t="s">
        <v>29</v>
      </c>
      <c r="D27" s="22" t="s">
        <v>3</v>
      </c>
      <c r="E27" s="23">
        <v>10.8</v>
      </c>
      <c r="H27" s="21"/>
    </row>
    <row r="28" spans="1:8" ht="21">
      <c r="A28" s="60"/>
      <c r="B28" s="48"/>
      <c r="C28" s="25" t="s">
        <v>30</v>
      </c>
      <c r="D28" s="22" t="s">
        <v>3</v>
      </c>
      <c r="E28" s="24">
        <v>2.8</v>
      </c>
      <c r="H28" s="21"/>
    </row>
    <row r="29" spans="1:8" ht="21">
      <c r="A29" s="60"/>
      <c r="B29" s="48"/>
      <c r="C29" s="25" t="s">
        <v>31</v>
      </c>
      <c r="D29" s="22" t="s">
        <v>3</v>
      </c>
      <c r="E29" s="23">
        <v>4.8</v>
      </c>
      <c r="H29" s="21"/>
    </row>
    <row r="30" spans="1:8" ht="21">
      <c r="A30" s="60"/>
      <c r="B30" s="49"/>
      <c r="C30" s="25" t="s">
        <v>32</v>
      </c>
      <c r="D30" s="22" t="s">
        <v>3</v>
      </c>
      <c r="E30" s="24">
        <v>8.5</v>
      </c>
      <c r="H30" s="21"/>
    </row>
    <row r="31" spans="1:8" ht="12.75">
      <c r="A31" s="60"/>
      <c r="B31" s="62" t="s">
        <v>33</v>
      </c>
      <c r="C31" s="63"/>
      <c r="D31" s="22" t="s">
        <v>3</v>
      </c>
      <c r="E31" s="23">
        <v>23.8</v>
      </c>
      <c r="H31" s="21"/>
    </row>
    <row r="32" spans="1:8" ht="21">
      <c r="A32" s="60"/>
      <c r="B32" s="47" t="s">
        <v>33</v>
      </c>
      <c r="C32" s="25" t="s">
        <v>34</v>
      </c>
      <c r="D32" s="22" t="s">
        <v>3</v>
      </c>
      <c r="E32" s="24">
        <v>7.4</v>
      </c>
      <c r="H32" s="21"/>
    </row>
    <row r="33" spans="1:8" ht="12.75">
      <c r="A33" s="60"/>
      <c r="B33" s="48"/>
      <c r="C33" s="25" t="s">
        <v>35</v>
      </c>
      <c r="D33" s="22" t="s">
        <v>3</v>
      </c>
      <c r="E33" s="23" t="s">
        <v>15</v>
      </c>
      <c r="H33" s="21"/>
    </row>
    <row r="34" spans="1:8" ht="12.75">
      <c r="A34" s="60"/>
      <c r="B34" s="49"/>
      <c r="C34" s="25" t="s">
        <v>36</v>
      </c>
      <c r="D34" s="22" t="s">
        <v>3</v>
      </c>
      <c r="E34" s="24" t="s">
        <v>15</v>
      </c>
      <c r="H34" s="21"/>
    </row>
    <row r="35" spans="1:8" ht="12.75">
      <c r="A35" s="60"/>
      <c r="B35" s="62" t="s">
        <v>37</v>
      </c>
      <c r="C35" s="63"/>
      <c r="D35" s="22" t="s">
        <v>3</v>
      </c>
      <c r="E35" s="23">
        <v>140.1</v>
      </c>
      <c r="H35" s="21"/>
    </row>
    <row r="36" spans="1:8" ht="12.75">
      <c r="A36" s="60"/>
      <c r="B36" s="47" t="s">
        <v>37</v>
      </c>
      <c r="C36" s="25" t="s">
        <v>38</v>
      </c>
      <c r="D36" s="22" t="s">
        <v>3</v>
      </c>
      <c r="E36" s="24">
        <v>49.7</v>
      </c>
      <c r="H36" s="21"/>
    </row>
    <row r="37" spans="1:8" ht="21">
      <c r="A37" s="60"/>
      <c r="B37" s="48"/>
      <c r="C37" s="25" t="s">
        <v>39</v>
      </c>
      <c r="D37" s="22" t="s">
        <v>3</v>
      </c>
      <c r="E37" s="23">
        <v>69.099999999999994</v>
      </c>
      <c r="H37" s="21"/>
    </row>
    <row r="38" spans="1:8" ht="12.75">
      <c r="A38" s="60"/>
      <c r="B38" s="49"/>
      <c r="C38" s="25" t="s">
        <v>40</v>
      </c>
      <c r="D38" s="22" t="s">
        <v>3</v>
      </c>
      <c r="E38" s="24">
        <v>21.2</v>
      </c>
      <c r="H38" s="21"/>
    </row>
    <row r="39" spans="1:8" ht="12.75">
      <c r="A39" s="60"/>
      <c r="B39" s="62" t="s">
        <v>41</v>
      </c>
      <c r="C39" s="63"/>
      <c r="D39" s="22" t="s">
        <v>3</v>
      </c>
      <c r="E39" s="23">
        <v>30.6</v>
      </c>
      <c r="H39" s="21"/>
    </row>
    <row r="40" spans="1:8" ht="12.75">
      <c r="A40" s="60"/>
      <c r="B40" s="47" t="s">
        <v>41</v>
      </c>
      <c r="C40" s="25" t="s">
        <v>42</v>
      </c>
      <c r="D40" s="22" t="s">
        <v>3</v>
      </c>
      <c r="E40" s="24">
        <v>1.4</v>
      </c>
      <c r="H40" s="21"/>
    </row>
    <row r="41" spans="1:8" ht="12.75">
      <c r="A41" s="60"/>
      <c r="B41" s="48"/>
      <c r="C41" s="25" t="s">
        <v>43</v>
      </c>
      <c r="D41" s="22" t="s">
        <v>3</v>
      </c>
      <c r="E41" s="23" t="s">
        <v>15</v>
      </c>
      <c r="H41" s="21"/>
    </row>
    <row r="42" spans="1:8" ht="12.75">
      <c r="A42" s="60"/>
      <c r="B42" s="49"/>
      <c r="C42" s="25" t="s">
        <v>44</v>
      </c>
      <c r="D42" s="22" t="s">
        <v>3</v>
      </c>
      <c r="E42" s="24">
        <v>28.2</v>
      </c>
      <c r="H42" s="21"/>
    </row>
    <row r="43" spans="1:8" ht="12.75">
      <c r="A43" s="60"/>
      <c r="B43" s="62" t="s">
        <v>45</v>
      </c>
      <c r="C43" s="63"/>
      <c r="D43" s="22" t="s">
        <v>3</v>
      </c>
      <c r="E43" s="23">
        <v>100.4</v>
      </c>
      <c r="H43" s="21"/>
    </row>
    <row r="44" spans="1:8" ht="21">
      <c r="A44" s="60"/>
      <c r="B44" s="47" t="s">
        <v>45</v>
      </c>
      <c r="C44" s="25" t="s">
        <v>46</v>
      </c>
      <c r="D44" s="22" t="s">
        <v>3</v>
      </c>
      <c r="E44" s="24">
        <v>14.2</v>
      </c>
      <c r="H44" s="21"/>
    </row>
    <row r="45" spans="1:8" ht="21">
      <c r="A45" s="60"/>
      <c r="B45" s="48"/>
      <c r="C45" s="25" t="s">
        <v>47</v>
      </c>
      <c r="D45" s="22" t="s">
        <v>3</v>
      </c>
      <c r="E45" s="23" t="s">
        <v>15</v>
      </c>
      <c r="H45" s="21"/>
    </row>
    <row r="46" spans="1:8" ht="21">
      <c r="A46" s="60"/>
      <c r="B46" s="48"/>
      <c r="C46" s="25" t="s">
        <v>48</v>
      </c>
      <c r="D46" s="22" t="s">
        <v>3</v>
      </c>
      <c r="E46" s="24">
        <v>19.899999999999999</v>
      </c>
      <c r="H46" s="21"/>
    </row>
    <row r="47" spans="1:8" ht="12.75">
      <c r="A47" s="60"/>
      <c r="B47" s="48"/>
      <c r="C47" s="25" t="s">
        <v>49</v>
      </c>
      <c r="D47" s="22" t="s">
        <v>3</v>
      </c>
      <c r="E47" s="23">
        <v>32.9</v>
      </c>
      <c r="H47" s="21"/>
    </row>
    <row r="48" spans="1:8" ht="12.75">
      <c r="A48" s="60"/>
      <c r="B48" s="48"/>
      <c r="C48" s="25" t="s">
        <v>50</v>
      </c>
      <c r="D48" s="22" t="s">
        <v>3</v>
      </c>
      <c r="E48" s="24">
        <v>10.199999999999999</v>
      </c>
      <c r="H48" s="21"/>
    </row>
    <row r="49" spans="1:8" ht="12.75">
      <c r="A49" s="60"/>
      <c r="B49" s="48"/>
      <c r="C49" s="25" t="s">
        <v>51</v>
      </c>
      <c r="D49" s="22" t="s">
        <v>3</v>
      </c>
      <c r="E49" s="23">
        <v>6.8</v>
      </c>
      <c r="H49" s="21"/>
    </row>
    <row r="50" spans="1:8" ht="12.75">
      <c r="A50" s="60"/>
      <c r="B50" s="48"/>
      <c r="C50" s="25" t="s">
        <v>52</v>
      </c>
      <c r="D50" s="22" t="s">
        <v>3</v>
      </c>
      <c r="E50" s="24" t="s">
        <v>15</v>
      </c>
      <c r="H50" s="21"/>
    </row>
    <row r="51" spans="1:8" ht="21">
      <c r="A51" s="60"/>
      <c r="B51" s="49"/>
      <c r="C51" s="25" t="s">
        <v>53</v>
      </c>
      <c r="D51" s="22" t="s">
        <v>3</v>
      </c>
      <c r="E51" s="23">
        <v>3.2</v>
      </c>
      <c r="H51" s="21"/>
    </row>
    <row r="52" spans="1:8" ht="12.75">
      <c r="A52" s="60"/>
      <c r="B52" s="56" t="s">
        <v>54</v>
      </c>
      <c r="C52" s="58"/>
      <c r="D52" s="22" t="s">
        <v>3</v>
      </c>
      <c r="E52" s="24" t="s">
        <v>15</v>
      </c>
      <c r="H52" s="21"/>
    </row>
    <row r="53" spans="1:8" ht="12.75">
      <c r="A53" s="60"/>
      <c r="B53" s="62" t="s">
        <v>55</v>
      </c>
      <c r="C53" s="63"/>
      <c r="D53" s="22" t="s">
        <v>3</v>
      </c>
      <c r="E53" s="23">
        <v>90.5</v>
      </c>
      <c r="H53" s="21"/>
    </row>
    <row r="54" spans="1:8" ht="12.75">
      <c r="A54" s="60"/>
      <c r="B54" s="47" t="s">
        <v>55</v>
      </c>
      <c r="C54" s="25" t="s">
        <v>56</v>
      </c>
      <c r="D54" s="22" t="s">
        <v>3</v>
      </c>
      <c r="E54" s="24">
        <v>21</v>
      </c>
      <c r="H54" s="21"/>
    </row>
    <row r="55" spans="1:8" ht="12.75">
      <c r="A55" s="60"/>
      <c r="B55" s="48"/>
      <c r="C55" s="25" t="s">
        <v>57</v>
      </c>
      <c r="D55" s="22" t="s">
        <v>3</v>
      </c>
      <c r="E55" s="23" t="s">
        <v>15</v>
      </c>
      <c r="H55" s="21"/>
    </row>
    <row r="56" spans="1:8" ht="12.75">
      <c r="A56" s="60"/>
      <c r="B56" s="48"/>
      <c r="C56" s="25" t="s">
        <v>58</v>
      </c>
      <c r="D56" s="22" t="s">
        <v>3</v>
      </c>
      <c r="E56" s="24">
        <v>14.5</v>
      </c>
      <c r="H56" s="21"/>
    </row>
    <row r="57" spans="1:8" ht="12.75">
      <c r="A57" s="60"/>
      <c r="B57" s="48"/>
      <c r="C57" s="25" t="s">
        <v>59</v>
      </c>
      <c r="D57" s="22" t="s">
        <v>3</v>
      </c>
      <c r="E57" s="23">
        <v>41.7</v>
      </c>
      <c r="H57" s="21"/>
    </row>
    <row r="58" spans="1:8" ht="12.75">
      <c r="A58" s="60"/>
      <c r="B58" s="48"/>
      <c r="C58" s="25" t="s">
        <v>60</v>
      </c>
      <c r="D58" s="22" t="s">
        <v>3</v>
      </c>
      <c r="E58" s="24">
        <v>5.2</v>
      </c>
      <c r="H58" s="21"/>
    </row>
    <row r="59" spans="1:8" ht="12.75">
      <c r="A59" s="60"/>
      <c r="B59" s="49"/>
      <c r="C59" s="25" t="s">
        <v>61</v>
      </c>
      <c r="D59" s="22" t="s">
        <v>3</v>
      </c>
      <c r="E59" s="23" t="s">
        <v>15</v>
      </c>
      <c r="H59" s="21"/>
    </row>
    <row r="60" spans="1:8" ht="12.75">
      <c r="A60" s="60"/>
      <c r="B60" s="62" t="s">
        <v>62</v>
      </c>
      <c r="C60" s="63"/>
      <c r="D60" s="22" t="s">
        <v>3</v>
      </c>
      <c r="E60" s="24">
        <v>93.1</v>
      </c>
      <c r="H60" s="21"/>
    </row>
    <row r="61" spans="1:8" ht="12.75">
      <c r="A61" s="60"/>
      <c r="B61" s="47" t="s">
        <v>62</v>
      </c>
      <c r="C61" s="25" t="s">
        <v>63</v>
      </c>
      <c r="D61" s="22" t="s">
        <v>3</v>
      </c>
      <c r="E61" s="23">
        <v>70.5</v>
      </c>
      <c r="H61" s="21"/>
    </row>
    <row r="62" spans="1:8" ht="12.75">
      <c r="A62" s="60"/>
      <c r="B62" s="48"/>
      <c r="C62" s="25" t="s">
        <v>64</v>
      </c>
      <c r="D62" s="22" t="s">
        <v>3</v>
      </c>
      <c r="E62" s="24">
        <v>10.9</v>
      </c>
      <c r="H62" s="21"/>
    </row>
    <row r="63" spans="1:8" ht="21">
      <c r="A63" s="60"/>
      <c r="B63" s="48"/>
      <c r="C63" s="25" t="s">
        <v>65</v>
      </c>
      <c r="D63" s="22" t="s">
        <v>3</v>
      </c>
      <c r="E63" s="23">
        <v>3.3</v>
      </c>
      <c r="H63" s="21"/>
    </row>
    <row r="64" spans="1:8" ht="12.75">
      <c r="A64" s="60"/>
      <c r="B64" s="48"/>
      <c r="C64" s="25" t="s">
        <v>66</v>
      </c>
      <c r="D64" s="22" t="s">
        <v>3</v>
      </c>
      <c r="E64" s="24" t="s">
        <v>15</v>
      </c>
      <c r="H64" s="21"/>
    </row>
    <row r="65" spans="1:9" ht="21">
      <c r="A65" s="60"/>
      <c r="B65" s="49"/>
      <c r="C65" s="25" t="s">
        <v>67</v>
      </c>
      <c r="D65" s="22" t="s">
        <v>3</v>
      </c>
      <c r="E65" s="23">
        <v>7.5</v>
      </c>
    </row>
    <row r="66" spans="1:9" ht="12.75">
      <c r="A66" s="61"/>
      <c r="B66" s="56" t="s">
        <v>68</v>
      </c>
      <c r="C66" s="58"/>
      <c r="D66" s="22" t="s">
        <v>3</v>
      </c>
      <c r="E66" s="24" t="s">
        <v>15</v>
      </c>
    </row>
    <row r="70" spans="1:9" s="27" customFormat="1">
      <c r="A70" s="27" t="s">
        <v>69</v>
      </c>
      <c r="H70" s="28"/>
    </row>
    <row r="72" spans="1:9">
      <c r="A72" s="27" t="s">
        <v>70</v>
      </c>
      <c r="B72" s="27" t="s">
        <v>71</v>
      </c>
      <c r="C72" s="27" t="s">
        <v>72</v>
      </c>
      <c r="D72" s="27" t="s">
        <v>73</v>
      </c>
    </row>
    <row r="74" spans="1:9" s="27" customFormat="1">
      <c r="A74" s="27" t="s">
        <v>5</v>
      </c>
      <c r="E74" s="27" t="s">
        <v>74</v>
      </c>
      <c r="F74" s="27" t="s">
        <v>75</v>
      </c>
      <c r="G74" s="27" t="s">
        <v>76</v>
      </c>
      <c r="H74" s="28" t="s">
        <v>77</v>
      </c>
      <c r="I74" s="27" t="s">
        <v>78</v>
      </c>
    </row>
    <row r="75" spans="1:9" s="27" customFormat="1">
      <c r="B75" s="27" t="s">
        <v>6</v>
      </c>
      <c r="E75" s="27">
        <f>E5</f>
        <v>18.600000000000001</v>
      </c>
      <c r="F75" s="27">
        <f>E75*(365.25/7)</f>
        <v>970.52142857142871</v>
      </c>
      <c r="G75" s="27">
        <v>0.99999999999999989</v>
      </c>
      <c r="H75" s="28"/>
      <c r="I75" s="27">
        <f>SUM(I77,I76)</f>
        <v>0.19017575930953967</v>
      </c>
    </row>
    <row r="76" spans="1:9">
      <c r="C76" s="27" t="s">
        <v>79</v>
      </c>
      <c r="D76" s="27"/>
      <c r="E76" s="20">
        <f>E75*G76</f>
        <v>7.7</v>
      </c>
      <c r="F76" s="20">
        <f>E76*(365.25/7)</f>
        <v>401.77500000000003</v>
      </c>
      <c r="G76" s="20">
        <v>0.41397849462365588</v>
      </c>
      <c r="I76" s="20">
        <f>F76*AVERAGE(H78:H79)</f>
        <v>7.8728674552873967E-2</v>
      </c>
    </row>
    <row r="77" spans="1:9">
      <c r="C77" s="27" t="s">
        <v>80</v>
      </c>
      <c r="D77" s="27"/>
      <c r="E77" s="20">
        <f>G77*E75</f>
        <v>10.899999999999999</v>
      </c>
      <c r="F77" s="20">
        <f>E77*(365.25/7)</f>
        <v>568.74642857142851</v>
      </c>
      <c r="G77" s="20">
        <v>0.58602150537634401</v>
      </c>
      <c r="I77" s="20">
        <f>F77*AVERAGE(H78:H79)</f>
        <v>0.11144708475666572</v>
      </c>
    </row>
    <row r="78" spans="1:9">
      <c r="C78" s="27"/>
      <c r="D78" s="2" t="s">
        <v>82</v>
      </c>
      <c r="H78" s="26">
        <f>B466</f>
        <v>1.8436804730104599E-4</v>
      </c>
    </row>
    <row r="79" spans="1:9">
      <c r="C79" s="27"/>
      <c r="D79" s="20" t="s">
        <v>81</v>
      </c>
      <c r="F79" s="27"/>
      <c r="H79" s="26">
        <f>B452</f>
        <v>2.0753625014341401E-4</v>
      </c>
    </row>
    <row r="80" spans="1:9" s="27" customFormat="1">
      <c r="B80" s="27" t="s">
        <v>83</v>
      </c>
      <c r="E80" s="27">
        <f>E6</f>
        <v>23.5</v>
      </c>
      <c r="F80" s="27">
        <f>E80*(365.25/7)</f>
        <v>1226.1964285714287</v>
      </c>
      <c r="G80" s="27">
        <v>1</v>
      </c>
      <c r="H80" s="28"/>
      <c r="I80" s="27">
        <f>SUM(I81,I84)</f>
        <v>0.32870849673531072</v>
      </c>
    </row>
    <row r="81" spans="1:9">
      <c r="A81" s="20"/>
      <c r="C81" s="27" t="s">
        <v>84</v>
      </c>
      <c r="D81" s="27"/>
      <c r="E81" s="20">
        <f>G81*E80</f>
        <v>20.100000000000001</v>
      </c>
      <c r="F81" s="20">
        <f>E81*(365.25/7)</f>
        <v>1048.7892857142858</v>
      </c>
      <c r="G81" s="20">
        <v>0.85531914893617023</v>
      </c>
      <c r="I81" s="20">
        <f>F81*AVERAGE(H82:H83)</f>
        <v>0.24736493187208047</v>
      </c>
    </row>
    <row r="82" spans="1:9">
      <c r="A82" s="20"/>
      <c r="C82" s="27"/>
      <c r="D82" s="2" t="s">
        <v>86</v>
      </c>
      <c r="H82" s="26">
        <f>B455</f>
        <v>2.9047921153145501E-4</v>
      </c>
    </row>
    <row r="83" spans="1:9">
      <c r="A83" s="20"/>
      <c r="C83" s="27"/>
      <c r="D83" s="1" t="s">
        <v>85</v>
      </c>
      <c r="F83" s="27"/>
      <c r="H83" s="26">
        <f>B453</f>
        <v>1.8123600379630399E-4</v>
      </c>
    </row>
    <row r="84" spans="1:9">
      <c r="A84" s="20"/>
      <c r="C84" s="27" t="s">
        <v>88</v>
      </c>
      <c r="D84" s="27"/>
      <c r="E84" s="20">
        <f>G84*E80</f>
        <v>3.3999999999999995</v>
      </c>
      <c r="F84" s="20">
        <f>E84*(365.25/7)</f>
        <v>177.40714285714284</v>
      </c>
      <c r="G84" s="20">
        <v>0.14468085106382977</v>
      </c>
      <c r="I84" s="20">
        <f>F84*AVERAGE(H85:H86)</f>
        <v>8.1343564863230244E-2</v>
      </c>
    </row>
    <row r="85" spans="1:9">
      <c r="A85" s="20"/>
      <c r="C85" s="27"/>
      <c r="D85" s="1" t="s">
        <v>89</v>
      </c>
      <c r="F85" s="27"/>
      <c r="H85" s="26">
        <f>B457</f>
        <v>5.8372345228633899E-4</v>
      </c>
    </row>
    <row r="86" spans="1:9">
      <c r="A86" s="20"/>
      <c r="C86" s="27"/>
      <c r="D86" s="1" t="s">
        <v>90</v>
      </c>
      <c r="F86" s="27"/>
      <c r="H86" s="26">
        <f>B464</f>
        <v>3.3330348984453301E-4</v>
      </c>
    </row>
    <row r="87" spans="1:9">
      <c r="A87" s="20"/>
      <c r="C87" s="27"/>
      <c r="D87" s="1"/>
      <c r="F87" s="27"/>
    </row>
    <row r="88" spans="1:9" s="27" customFormat="1">
      <c r="B88" s="27" t="s">
        <v>8</v>
      </c>
      <c r="E88" s="27">
        <f>E7</f>
        <v>74.099999999999994</v>
      </c>
      <c r="F88" s="27">
        <f>E88*(365.25/7)</f>
        <v>3866.4321428571429</v>
      </c>
      <c r="G88" s="27">
        <v>1</v>
      </c>
      <c r="H88" s="28"/>
      <c r="I88" s="27">
        <f>SUM(I89,I91,I94,I96,I98,I100)</f>
        <v>0.73433781178966084</v>
      </c>
    </row>
    <row r="89" spans="1:9">
      <c r="A89" s="20"/>
      <c r="C89" s="27" t="s">
        <v>91</v>
      </c>
      <c r="D89" s="27"/>
      <c r="E89" s="20">
        <f>G89*E88</f>
        <v>17</v>
      </c>
      <c r="F89" s="20">
        <f>E89*(365.25/7)</f>
        <v>887.03571428571433</v>
      </c>
      <c r="G89" s="20">
        <v>0.22941970310391366</v>
      </c>
      <c r="I89" s="20">
        <f>F89*H90</f>
        <v>0.1635410425291457</v>
      </c>
    </row>
    <row r="90" spans="1:9">
      <c r="A90" s="20"/>
      <c r="C90" s="27"/>
      <c r="D90" s="20" t="s">
        <v>82</v>
      </c>
      <c r="F90" s="27"/>
      <c r="H90" s="26">
        <f>B466</f>
        <v>1.8436804730104599E-4</v>
      </c>
    </row>
    <row r="91" spans="1:9">
      <c r="A91" s="20"/>
      <c r="C91" s="27" t="s">
        <v>92</v>
      </c>
      <c r="E91" s="29">
        <f>G91*E88</f>
        <v>11.7</v>
      </c>
      <c r="F91" s="20">
        <f>E91*(365.25/7)</f>
        <v>610.48928571428576</v>
      </c>
      <c r="G91" s="20">
        <v>0.15789473684210525</v>
      </c>
      <c r="I91" s="20">
        <f>F91*AVERAGE(H92:H93)</f>
        <v>0.13404598509444379</v>
      </c>
    </row>
    <row r="92" spans="1:9">
      <c r="A92" s="20"/>
      <c r="C92" s="27"/>
      <c r="D92" s="2" t="s">
        <v>86</v>
      </c>
      <c r="E92" s="29"/>
      <c r="H92" s="26">
        <f>B455</f>
        <v>2.9047921153145501E-4</v>
      </c>
    </row>
    <row r="93" spans="1:9">
      <c r="A93" s="20"/>
      <c r="C93" s="27"/>
      <c r="D93" s="20" t="s">
        <v>93</v>
      </c>
      <c r="F93" s="27"/>
      <c r="H93" s="26">
        <f>B454</f>
        <v>1.4866358173675799E-4</v>
      </c>
    </row>
    <row r="94" spans="1:9">
      <c r="A94" s="20"/>
      <c r="C94" s="27" t="s">
        <v>95</v>
      </c>
      <c r="E94" s="20">
        <f>G94*E88</f>
        <v>2.2000000000000002</v>
      </c>
      <c r="F94" s="20">
        <f>E94*(365.25/7)</f>
        <v>114.79285714285716</v>
      </c>
      <c r="G94" s="20">
        <v>2.9689608636977064E-2</v>
      </c>
      <c r="I94" s="20">
        <f>F94*H95</f>
        <v>2.1164134915536505E-2</v>
      </c>
    </row>
    <row r="95" spans="1:9">
      <c r="A95" s="20"/>
      <c r="C95" s="27"/>
      <c r="D95" s="30" t="s">
        <v>82</v>
      </c>
      <c r="F95" s="27"/>
      <c r="H95" s="26">
        <f>B466</f>
        <v>1.8436804730104599E-4</v>
      </c>
    </row>
    <row r="96" spans="1:9">
      <c r="A96" s="20"/>
      <c r="C96" s="27" t="s">
        <v>96</v>
      </c>
      <c r="E96" s="29">
        <f>G96*E88</f>
        <v>3.7999999999999994</v>
      </c>
      <c r="F96" s="20">
        <f>E96*(365.25/7)</f>
        <v>198.27857142857141</v>
      </c>
      <c r="G96" s="20">
        <v>5.128205128205128E-2</v>
      </c>
      <c r="I96" s="20">
        <f>F96*H97</f>
        <v>3.6556233035926679E-2</v>
      </c>
    </row>
    <row r="97" spans="1:9">
      <c r="A97" s="20"/>
      <c r="C97" s="27"/>
      <c r="D97" s="30" t="s">
        <v>82</v>
      </c>
      <c r="H97" s="26">
        <f>B466</f>
        <v>1.8436804730104599E-4</v>
      </c>
    </row>
    <row r="98" spans="1:9">
      <c r="A98" s="20"/>
      <c r="C98" s="27" t="s">
        <v>97</v>
      </c>
      <c r="D98" s="27"/>
      <c r="E98" s="20">
        <f>G98*E88</f>
        <v>9.5</v>
      </c>
      <c r="F98" s="20">
        <f>E98*(365.25/7)</f>
        <v>495.69642857142861</v>
      </c>
      <c r="G98" s="20">
        <v>0.12820512820512822</v>
      </c>
      <c r="I98" s="20">
        <f>F98*H99</f>
        <v>9.1390582589816721E-2</v>
      </c>
    </row>
    <row r="99" spans="1:9">
      <c r="A99" s="20"/>
      <c r="C99" s="27"/>
      <c r="D99" s="30" t="s">
        <v>82</v>
      </c>
      <c r="H99" s="26">
        <f>B466</f>
        <v>1.8436804730104599E-4</v>
      </c>
    </row>
    <row r="100" spans="1:9">
      <c r="A100" s="20"/>
      <c r="C100" s="27" t="s">
        <v>98</v>
      </c>
      <c r="D100" s="27"/>
      <c r="E100" s="20">
        <f>G100*E88</f>
        <v>29.9</v>
      </c>
      <c r="F100" s="20">
        <f>E100*(365.25/7)</f>
        <v>1560.1392857142857</v>
      </c>
      <c r="G100" s="20">
        <v>0.40350877192982459</v>
      </c>
      <c r="I100" s="20">
        <f>F100*H101</f>
        <v>0.28763983362479156</v>
      </c>
    </row>
    <row r="101" spans="1:9">
      <c r="A101" s="20"/>
      <c r="C101" s="27"/>
      <c r="D101" s="30" t="s">
        <v>82</v>
      </c>
      <c r="F101" s="27"/>
      <c r="H101" s="26">
        <f>B466</f>
        <v>1.8436804730104599E-4</v>
      </c>
    </row>
    <row r="102" spans="1:9">
      <c r="A102" s="20"/>
      <c r="C102" s="27"/>
      <c r="D102" s="30"/>
      <c r="F102" s="27"/>
    </row>
    <row r="103" spans="1:9" s="27" customFormat="1">
      <c r="B103" s="27" t="s">
        <v>9</v>
      </c>
      <c r="E103" s="27">
        <f>E8</f>
        <v>8.4</v>
      </c>
      <c r="F103" s="27">
        <f>E103*(365.25/7)</f>
        <v>438.3</v>
      </c>
      <c r="G103" s="27">
        <v>1</v>
      </c>
      <c r="H103" s="28"/>
      <c r="I103" s="27">
        <f>SUM(I104:I105)</f>
        <v>7.0549280361377836E-2</v>
      </c>
    </row>
    <row r="104" spans="1:9">
      <c r="A104" s="20"/>
      <c r="C104" s="27" t="s">
        <v>99</v>
      </c>
      <c r="D104" s="27"/>
      <c r="E104" s="20">
        <f>G104*E103</f>
        <v>2.4</v>
      </c>
      <c r="F104" s="20">
        <f>E104*(365.25/7)</f>
        <v>125.22857142857143</v>
      </c>
      <c r="G104" s="20">
        <v>0.2857142857142857</v>
      </c>
      <c r="I104" s="20">
        <f>F104*AVERAGE(H106:H106)</f>
        <v>2.0156937246107953E-2</v>
      </c>
    </row>
    <row r="105" spans="1:9">
      <c r="A105" s="20"/>
      <c r="C105" s="27" t="s">
        <v>100</v>
      </c>
      <c r="D105" s="27"/>
      <c r="E105" s="20">
        <f>G105*E103</f>
        <v>6</v>
      </c>
      <c r="F105" s="20">
        <f>E105*(365.25/7)</f>
        <v>313.07142857142856</v>
      </c>
      <c r="G105" s="20">
        <v>0.7142857142857143</v>
      </c>
      <c r="I105" s="20">
        <f>F105*AVERAGE(H106:H106)</f>
        <v>5.0392343115269883E-2</v>
      </c>
    </row>
    <row r="106" spans="1:9">
      <c r="A106" s="20"/>
      <c r="C106" s="27"/>
      <c r="D106" s="3" t="s">
        <v>101</v>
      </c>
      <c r="E106" s="3"/>
      <c r="F106" s="27"/>
      <c r="G106" s="3"/>
      <c r="H106" s="26">
        <f>B467</f>
        <v>1.6096116897416801E-4</v>
      </c>
    </row>
    <row r="107" spans="1:9">
      <c r="A107" s="20"/>
      <c r="C107" s="27"/>
      <c r="D107" s="3"/>
      <c r="E107" s="3"/>
      <c r="F107" s="27"/>
      <c r="G107" s="3"/>
    </row>
    <row r="108" spans="1:9" s="27" customFormat="1">
      <c r="B108" s="27" t="s">
        <v>10</v>
      </c>
      <c r="E108" s="27">
        <f>E9</f>
        <v>38.200000000000003</v>
      </c>
      <c r="F108" s="27">
        <f>E108*(365.25/7)</f>
        <v>1993.2214285714288</v>
      </c>
      <c r="G108" s="27">
        <v>0.9973821989528795</v>
      </c>
      <c r="H108" s="28"/>
      <c r="I108" s="27">
        <f>F108*H112</f>
        <v>0.17451357058998182</v>
      </c>
    </row>
    <row r="109" spans="1:9">
      <c r="C109" s="27" t="s">
        <v>102</v>
      </c>
      <c r="D109" s="27"/>
      <c r="E109" s="20">
        <f>G109*E108</f>
        <v>16.899999999999999</v>
      </c>
      <c r="F109" s="20">
        <f>E109*(365.25/7)</f>
        <v>881.81785714285706</v>
      </c>
      <c r="G109" s="20">
        <v>0.44240837696335072</v>
      </c>
    </row>
    <row r="110" spans="1:9">
      <c r="C110" s="27" t="s">
        <v>103</v>
      </c>
      <c r="D110" s="27"/>
      <c r="E110" s="20">
        <f>G110*E108</f>
        <v>21.2</v>
      </c>
      <c r="F110" s="20">
        <f>E110*(365.25/7)</f>
        <v>1106.1857142857143</v>
      </c>
      <c r="G110" s="20">
        <v>0.55497382198952872</v>
      </c>
    </row>
    <row r="111" spans="1:9">
      <c r="C111" s="27" t="s">
        <v>104</v>
      </c>
      <c r="D111" s="27">
        <f>F108-SUM(F109:F110)</f>
        <v>5.2178571428573832</v>
      </c>
      <c r="E111" s="20" t="s">
        <v>105</v>
      </c>
      <c r="F111" s="27" t="e">
        <f>E111*(365.25/7)</f>
        <v>#VALUE!</v>
      </c>
      <c r="G111" s="20">
        <v>2.6178010471205049E-3</v>
      </c>
    </row>
    <row r="112" spans="1:9">
      <c r="C112" s="27"/>
      <c r="D112" s="2" t="s">
        <v>276</v>
      </c>
      <c r="F112" s="27"/>
      <c r="H112" s="26">
        <f>B510</f>
        <v>8.75535292208143E-5</v>
      </c>
    </row>
    <row r="113" spans="1:9">
      <c r="C113" s="27"/>
      <c r="D113" s="2"/>
      <c r="F113" s="27"/>
    </row>
    <row r="114" spans="1:9">
      <c r="C114" s="27"/>
      <c r="D114" s="2"/>
      <c r="F114" s="27"/>
    </row>
    <row r="115" spans="1:9">
      <c r="C115" s="27"/>
      <c r="D115" s="2"/>
      <c r="F115" s="27"/>
    </row>
    <row r="116" spans="1:9">
      <c r="C116" s="27"/>
      <c r="D116" s="2"/>
      <c r="F116" s="27"/>
    </row>
    <row r="117" spans="1:9">
      <c r="C117" s="27"/>
      <c r="D117" s="2"/>
      <c r="F117" s="27"/>
    </row>
    <row r="118" spans="1:9">
      <c r="C118" s="27"/>
      <c r="D118" s="2"/>
      <c r="F118" s="27"/>
    </row>
    <row r="119" spans="1:9">
      <c r="C119" s="27"/>
      <c r="D119" s="2"/>
      <c r="F119" s="27"/>
    </row>
    <row r="120" spans="1:9">
      <c r="C120" s="27"/>
      <c r="D120" s="2"/>
      <c r="F120" s="27"/>
    </row>
    <row r="121" spans="1:9">
      <c r="C121" s="27"/>
      <c r="D121" s="2"/>
      <c r="F121" s="27"/>
    </row>
    <row r="122" spans="1:9" s="31" customFormat="1">
      <c r="A122" s="31" t="s">
        <v>106</v>
      </c>
      <c r="E122" s="31">
        <f>E4</f>
        <v>162.80000000000001</v>
      </c>
      <c r="F122" s="31">
        <f>E122*(365.25/7)</f>
        <v>8494.6714285714297</v>
      </c>
      <c r="H122" s="32"/>
      <c r="I122" s="31">
        <f>SUM(I108,I103,I88,I80,I75)</f>
        <v>1.4982849187858709</v>
      </c>
    </row>
    <row r="123" spans="1:9">
      <c r="F123" s="27"/>
    </row>
    <row r="124" spans="1:9" s="27" customFormat="1">
      <c r="A124" s="27" t="s">
        <v>107</v>
      </c>
      <c r="H124" s="28"/>
    </row>
    <row r="125" spans="1:9" s="27" customFormat="1">
      <c r="B125" s="27" t="s">
        <v>12</v>
      </c>
      <c r="E125" s="27">
        <f>E11</f>
        <v>19.5</v>
      </c>
      <c r="F125" s="27">
        <f t="shared" ref="F125:F133" si="0">E125*(365.25/7)</f>
        <v>1017.4821428571429</v>
      </c>
      <c r="G125" s="27">
        <v>1</v>
      </c>
      <c r="H125" s="28"/>
    </row>
    <row r="126" spans="1:9">
      <c r="C126" s="27" t="s">
        <v>108</v>
      </c>
      <c r="D126" s="27"/>
      <c r="E126" s="20">
        <f>G126*E125</f>
        <v>6.5</v>
      </c>
      <c r="F126" s="20">
        <f t="shared" si="0"/>
        <v>339.16071428571428</v>
      </c>
      <c r="G126" s="20">
        <v>0.33333333333333331</v>
      </c>
    </row>
    <row r="127" spans="1:9">
      <c r="C127" s="27" t="s">
        <v>109</v>
      </c>
      <c r="D127" s="27"/>
      <c r="E127" s="20">
        <f>G127*E125</f>
        <v>8.1</v>
      </c>
      <c r="F127" s="20">
        <f t="shared" si="0"/>
        <v>422.64642857142854</v>
      </c>
      <c r="G127" s="20">
        <v>0.41538461538461535</v>
      </c>
    </row>
    <row r="128" spans="1:9">
      <c r="C128" s="27" t="s">
        <v>110</v>
      </c>
      <c r="D128" s="27"/>
      <c r="E128" s="20">
        <f>G128*E125</f>
        <v>2</v>
      </c>
      <c r="F128" s="20">
        <f t="shared" si="0"/>
        <v>104.35714285714286</v>
      </c>
      <c r="G128" s="20">
        <v>0.10256410256410256</v>
      </c>
    </row>
    <row r="129" spans="1:9">
      <c r="C129" s="27" t="s">
        <v>111</v>
      </c>
      <c r="D129" s="27"/>
      <c r="E129" s="20">
        <f>G129*E125</f>
        <v>2.9</v>
      </c>
      <c r="F129" s="20">
        <f t="shared" si="0"/>
        <v>151.31785714285715</v>
      </c>
      <c r="G129" s="20">
        <v>0.14871794871794872</v>
      </c>
    </row>
    <row r="130" spans="1:9" s="27" customFormat="1">
      <c r="B130" s="27" t="s">
        <v>13</v>
      </c>
      <c r="E130" s="27">
        <f>E12</f>
        <v>7.7</v>
      </c>
      <c r="F130" s="20">
        <f t="shared" si="0"/>
        <v>401.77500000000003</v>
      </c>
      <c r="G130" s="27">
        <v>1</v>
      </c>
      <c r="H130" s="28"/>
    </row>
    <row r="131" spans="1:9">
      <c r="C131" s="27" t="s">
        <v>13</v>
      </c>
      <c r="D131" s="27"/>
      <c r="E131" s="20">
        <f>G131*E130</f>
        <v>7.7</v>
      </c>
      <c r="F131" s="20">
        <f t="shared" si="0"/>
        <v>401.77500000000003</v>
      </c>
      <c r="G131" s="20">
        <v>1</v>
      </c>
    </row>
    <row r="132" spans="1:9" s="27" customFormat="1">
      <c r="B132" s="27" t="s">
        <v>14</v>
      </c>
      <c r="E132" s="27" t="s">
        <v>105</v>
      </c>
      <c r="F132" s="20" t="e">
        <f t="shared" si="0"/>
        <v>#VALUE!</v>
      </c>
      <c r="G132" s="27">
        <v>1</v>
      </c>
      <c r="H132" s="28"/>
    </row>
    <row r="133" spans="1:9">
      <c r="C133" s="27" t="s">
        <v>14</v>
      </c>
      <c r="D133" s="27"/>
      <c r="E133" s="20" t="s">
        <v>105</v>
      </c>
      <c r="F133" s="20" t="e">
        <f t="shared" si="0"/>
        <v>#VALUE!</v>
      </c>
      <c r="G133" s="20">
        <v>1</v>
      </c>
    </row>
    <row r="134" spans="1:9">
      <c r="C134" s="27"/>
      <c r="D134" s="3" t="s">
        <v>101</v>
      </c>
      <c r="E134" s="3"/>
      <c r="F134" s="27"/>
      <c r="G134" s="3"/>
      <c r="H134" s="26">
        <f>B467</f>
        <v>1.6096116897416801E-4</v>
      </c>
    </row>
    <row r="135" spans="1:9" s="31" customFormat="1">
      <c r="A135" s="31" t="s">
        <v>112</v>
      </c>
      <c r="E135" s="31">
        <f>E10</f>
        <v>27.3</v>
      </c>
      <c r="F135" s="31">
        <f>E135*(365.25/7)</f>
        <v>1424.4750000000001</v>
      </c>
      <c r="H135" s="32"/>
      <c r="I135" s="31">
        <f>F135*H134</f>
        <v>0.229285161174478</v>
      </c>
    </row>
    <row r="136" spans="1:9">
      <c r="C136" s="27"/>
      <c r="D136" s="27"/>
      <c r="F136" s="27"/>
    </row>
    <row r="137" spans="1:9" s="27" customFormat="1">
      <c r="A137" s="27" t="s">
        <v>16</v>
      </c>
      <c r="H137" s="28"/>
    </row>
    <row r="138" spans="1:9" s="27" customFormat="1">
      <c r="B138" s="27" t="s">
        <v>17</v>
      </c>
      <c r="E138" s="27">
        <f>E15</f>
        <v>27.6</v>
      </c>
      <c r="F138" s="27">
        <f t="shared" ref="F138:F151" si="1">E138*(365.25/7)</f>
        <v>1440.1285714285716</v>
      </c>
      <c r="G138" s="27">
        <v>1.0036231884057971</v>
      </c>
      <c r="H138" s="28"/>
    </row>
    <row r="139" spans="1:9">
      <c r="C139" s="27" t="s">
        <v>113</v>
      </c>
      <c r="D139" s="27"/>
      <c r="E139" s="20">
        <f>G139*E138</f>
        <v>7.9</v>
      </c>
      <c r="F139" s="20">
        <f t="shared" si="1"/>
        <v>412.21071428571435</v>
      </c>
      <c r="G139" s="20">
        <v>0.28623188405797101</v>
      </c>
    </row>
    <row r="140" spans="1:9">
      <c r="C140" s="27" t="s">
        <v>114</v>
      </c>
      <c r="D140" s="27"/>
      <c r="E140" s="20">
        <f>G140*E138</f>
        <v>4.4000000000000004</v>
      </c>
      <c r="F140" s="20">
        <f t="shared" si="1"/>
        <v>229.58571428571432</v>
      </c>
      <c r="G140" s="20">
        <v>0.15942028985507248</v>
      </c>
    </row>
    <row r="141" spans="1:9">
      <c r="C141" s="27" t="s">
        <v>115</v>
      </c>
      <c r="D141" s="27"/>
      <c r="E141" s="20">
        <f>G141*E138</f>
        <v>10.3</v>
      </c>
      <c r="F141" s="20">
        <f t="shared" si="1"/>
        <v>537.4392857142858</v>
      </c>
      <c r="G141" s="20">
        <v>0.37318840579710144</v>
      </c>
    </row>
    <row r="142" spans="1:9">
      <c r="C142" s="27" t="s">
        <v>116</v>
      </c>
      <c r="D142" s="27"/>
      <c r="E142" s="20">
        <f>G142*E138</f>
        <v>2.6</v>
      </c>
      <c r="F142" s="20">
        <f t="shared" si="1"/>
        <v>135.66428571428571</v>
      </c>
      <c r="G142" s="20">
        <v>9.420289855072464E-2</v>
      </c>
    </row>
    <row r="143" spans="1:9">
      <c r="C143" s="27" t="s">
        <v>117</v>
      </c>
      <c r="D143" s="27"/>
      <c r="E143" s="20">
        <f>G143*E138</f>
        <v>0.8</v>
      </c>
      <c r="F143" s="20">
        <f t="shared" si="1"/>
        <v>41.742857142857147</v>
      </c>
      <c r="G143" s="20">
        <v>2.8985507246376812E-2</v>
      </c>
    </row>
    <row r="144" spans="1:9">
      <c r="C144" s="27" t="s">
        <v>118</v>
      </c>
      <c r="D144" s="27"/>
      <c r="E144" s="20">
        <f>G144*E138</f>
        <v>0.7</v>
      </c>
      <c r="F144" s="20">
        <f t="shared" si="1"/>
        <v>36.524999999999999</v>
      </c>
      <c r="G144" s="20">
        <v>2.5362318840579708E-2</v>
      </c>
    </row>
    <row r="145" spans="1:9">
      <c r="C145" s="27" t="s">
        <v>119</v>
      </c>
      <c r="D145" s="27"/>
      <c r="E145" s="20">
        <f>G145*E138</f>
        <v>1</v>
      </c>
      <c r="F145" s="20">
        <f t="shared" si="1"/>
        <v>52.178571428571431</v>
      </c>
      <c r="G145" s="20">
        <v>3.6231884057971016E-2</v>
      </c>
    </row>
    <row r="146" spans="1:9" s="27" customFormat="1">
      <c r="B146" s="27" t="s">
        <v>18</v>
      </c>
      <c r="E146" s="27">
        <f>E16</f>
        <v>6.2</v>
      </c>
      <c r="F146" s="27">
        <f t="shared" si="1"/>
        <v>323.50714285714287</v>
      </c>
      <c r="G146" s="27">
        <v>1</v>
      </c>
      <c r="H146" s="28"/>
    </row>
    <row r="147" spans="1:9">
      <c r="C147" s="27" t="s">
        <v>120</v>
      </c>
      <c r="D147" s="27"/>
      <c r="E147" s="20">
        <f>G147*E146</f>
        <v>2.6</v>
      </c>
      <c r="F147" s="20">
        <f t="shared" si="1"/>
        <v>135.66428571428571</v>
      </c>
      <c r="G147" s="20">
        <v>0.41935483870967744</v>
      </c>
    </row>
    <row r="148" spans="1:9">
      <c r="C148" s="27" t="s">
        <v>121</v>
      </c>
      <c r="D148" s="27"/>
      <c r="E148" s="20">
        <f>G148*E146</f>
        <v>0.7</v>
      </c>
      <c r="F148" s="20">
        <f t="shared" si="1"/>
        <v>36.524999999999999</v>
      </c>
      <c r="G148" s="20">
        <v>0.1129032258064516</v>
      </c>
    </row>
    <row r="149" spans="1:9">
      <c r="C149" s="27" t="s">
        <v>122</v>
      </c>
      <c r="D149" s="27"/>
      <c r="E149" s="20">
        <f>G149*E146</f>
        <v>2.2000000000000002</v>
      </c>
      <c r="F149" s="20">
        <f t="shared" si="1"/>
        <v>114.79285714285716</v>
      </c>
      <c r="G149" s="20">
        <v>0.35483870967741937</v>
      </c>
    </row>
    <row r="150" spans="1:9">
      <c r="C150" s="27" t="s">
        <v>123</v>
      </c>
      <c r="D150" s="27"/>
      <c r="E150" s="20">
        <f>G150*E146</f>
        <v>0.5</v>
      </c>
      <c r="F150" s="20">
        <f t="shared" si="1"/>
        <v>26.089285714285715</v>
      </c>
      <c r="G150" s="20">
        <v>8.0645161290322578E-2</v>
      </c>
    </row>
    <row r="151" spans="1:9">
      <c r="C151" s="27" t="s">
        <v>124</v>
      </c>
      <c r="D151" s="27"/>
      <c r="E151" s="20">
        <f>G151*E146</f>
        <v>0.2</v>
      </c>
      <c r="F151" s="20">
        <f t="shared" si="1"/>
        <v>10.435714285714287</v>
      </c>
      <c r="G151" s="20">
        <v>3.2258064516129031E-2</v>
      </c>
    </row>
    <row r="152" spans="1:9">
      <c r="C152" s="27"/>
      <c r="D152" s="2" t="s">
        <v>125</v>
      </c>
      <c r="H152" s="26">
        <f>B468</f>
        <v>1.9783800273003599E-4</v>
      </c>
    </row>
    <row r="153" spans="1:9">
      <c r="C153" s="27"/>
      <c r="D153" s="3" t="s">
        <v>126</v>
      </c>
      <c r="F153" s="27"/>
      <c r="G153" s="31"/>
      <c r="H153" s="26">
        <f>B469</f>
        <v>9.1374598860871899E-5</v>
      </c>
    </row>
    <row r="154" spans="1:9" s="31" customFormat="1">
      <c r="A154" s="31" t="s">
        <v>127</v>
      </c>
      <c r="E154" s="31">
        <f>E14</f>
        <v>33.799999999999997</v>
      </c>
      <c r="F154" s="31">
        <f>E154*(365.25/7)</f>
        <v>1763.6357142857141</v>
      </c>
      <c r="H154" s="32"/>
      <c r="I154" s="31">
        <f>F154*AVERAGE(H152:H153)</f>
        <v>0.25503283659360526</v>
      </c>
    </row>
    <row r="155" spans="1:9">
      <c r="C155" s="27"/>
      <c r="D155" s="27"/>
      <c r="F155" s="27"/>
    </row>
    <row r="156" spans="1:9" s="27" customFormat="1">
      <c r="A156" s="27" t="s">
        <v>19</v>
      </c>
      <c r="H156" s="28"/>
    </row>
    <row r="157" spans="1:9" s="27" customFormat="1">
      <c r="B157" s="27" t="s">
        <v>20</v>
      </c>
      <c r="E157" s="33">
        <f>E18</f>
        <v>66.2</v>
      </c>
      <c r="F157" s="27">
        <f>E157*(365.25/7)</f>
        <v>3454.221428571429</v>
      </c>
      <c r="G157" s="27">
        <v>1.0151057401812689</v>
      </c>
      <c r="H157" s="28"/>
      <c r="I157" s="27">
        <f>F157*AVERAGE(H159:H160)</f>
        <v>0.33336272860288524</v>
      </c>
    </row>
    <row r="158" spans="1:9">
      <c r="C158" s="27" t="s">
        <v>20</v>
      </c>
      <c r="D158" s="27"/>
      <c r="E158" s="29">
        <f>G158*E157</f>
        <v>66.2</v>
      </c>
      <c r="F158" s="20">
        <f>E158*(365.25/7)</f>
        <v>3454.221428571429</v>
      </c>
      <c r="G158" s="20">
        <v>1</v>
      </c>
    </row>
    <row r="159" spans="1:9">
      <c r="D159" s="30" t="s">
        <v>128</v>
      </c>
      <c r="E159" s="29"/>
      <c r="F159" s="27"/>
      <c r="H159" s="26">
        <f>B529</f>
        <v>5.8936399512656897E-5</v>
      </c>
    </row>
    <row r="160" spans="1:9">
      <c r="D160" s="34" t="s">
        <v>129</v>
      </c>
      <c r="E160" s="29"/>
      <c r="F160" s="27"/>
      <c r="H160" s="26">
        <f>B492</f>
        <v>1.3408117941004401E-4</v>
      </c>
    </row>
    <row r="161" spans="2:9" s="27" customFormat="1">
      <c r="B161" s="27" t="s">
        <v>21</v>
      </c>
      <c r="E161" s="33">
        <f>E19</f>
        <v>53.4</v>
      </c>
      <c r="F161" s="27">
        <f>E161*(365.25/7)</f>
        <v>2786.3357142857144</v>
      </c>
      <c r="G161" s="27">
        <v>1</v>
      </c>
      <c r="H161" s="28"/>
      <c r="I161" s="27">
        <f>SUM(I162,I168,I164)</f>
        <v>0.42942221459420898</v>
      </c>
    </row>
    <row r="162" spans="2:9">
      <c r="C162" s="27" t="s">
        <v>130</v>
      </c>
      <c r="D162" s="27"/>
      <c r="E162" s="29">
        <f>G162*E161</f>
        <v>33.200000000000003</v>
      </c>
      <c r="F162" s="20">
        <f>E162*(365.25/7)</f>
        <v>1732.3285714285716</v>
      </c>
      <c r="G162" s="20">
        <v>0.62172284644194764</v>
      </c>
      <c r="I162" s="20">
        <f>F162*H163</f>
        <v>0.23227265798285956</v>
      </c>
    </row>
    <row r="163" spans="2:9">
      <c r="C163" s="27"/>
      <c r="D163" s="34" t="s">
        <v>129</v>
      </c>
      <c r="E163" s="29"/>
      <c r="F163" s="27"/>
      <c r="H163" s="26">
        <f>B492</f>
        <v>1.3408117941004401E-4</v>
      </c>
    </row>
    <row r="164" spans="2:9">
      <c r="C164" s="27" t="s">
        <v>131</v>
      </c>
      <c r="D164" s="27"/>
      <c r="E164" s="29">
        <f>G164*E161</f>
        <v>2.8</v>
      </c>
      <c r="F164" s="20">
        <f>E164*(365.25/7)</f>
        <v>146.1</v>
      </c>
      <c r="G164" s="20">
        <v>5.2434456928838948E-2</v>
      </c>
      <c r="I164" s="20">
        <f>F164*AVERAGE(H165:H167)</f>
        <v>7.5416296102260375E-2</v>
      </c>
    </row>
    <row r="165" spans="2:9">
      <c r="C165" s="27"/>
      <c r="D165" s="34" t="s">
        <v>132</v>
      </c>
      <c r="E165" s="29"/>
      <c r="F165" s="27"/>
      <c r="H165" s="26">
        <f>B479</f>
        <v>8.3899075325234501E-4</v>
      </c>
    </row>
    <row r="166" spans="2:9">
      <c r="C166" s="27"/>
      <c r="D166" s="34" t="s">
        <v>133</v>
      </c>
      <c r="E166" s="29"/>
      <c r="F166" s="27"/>
      <c r="H166" s="26">
        <f>B478</f>
        <v>4.6337524758036899E-4</v>
      </c>
    </row>
    <row r="167" spans="2:9">
      <c r="C167" s="27"/>
      <c r="D167" s="34" t="s">
        <v>134</v>
      </c>
      <c r="E167" s="29"/>
      <c r="F167" s="27"/>
      <c r="H167" s="26">
        <f>B470</f>
        <v>2.4622324151349502E-4</v>
      </c>
    </row>
    <row r="168" spans="2:9">
      <c r="C168" s="27" t="s">
        <v>135</v>
      </c>
      <c r="D168" s="27"/>
      <c r="E168" s="29">
        <f>G168*E161</f>
        <v>17.399999999999999</v>
      </c>
      <c r="F168" s="20">
        <f>E168*(365.25/7)</f>
        <v>907.90714285714284</v>
      </c>
      <c r="G168" s="20">
        <v>0.32584269662921345</v>
      </c>
      <c r="I168" s="20">
        <f>F168*H169</f>
        <v>0.12173326050908903</v>
      </c>
    </row>
    <row r="169" spans="2:9">
      <c r="C169" s="27"/>
      <c r="D169" s="34" t="s">
        <v>129</v>
      </c>
      <c r="E169" s="29"/>
      <c r="F169" s="27"/>
      <c r="H169" s="26">
        <f>B492</f>
        <v>1.3408117941004401E-4</v>
      </c>
    </row>
    <row r="170" spans="2:9" s="27" customFormat="1">
      <c r="B170" s="27" t="s">
        <v>22</v>
      </c>
      <c r="D170" s="27" t="s">
        <v>136</v>
      </c>
      <c r="E170" s="33">
        <f>(E200-SUM(E186,E177,E161,E157)) / 2</f>
        <v>16.250000000000014</v>
      </c>
      <c r="F170" s="27">
        <f>E170*(365.25/7)</f>
        <v>847.90178571428646</v>
      </c>
      <c r="G170" s="27">
        <v>1</v>
      </c>
      <c r="H170" s="28"/>
      <c r="I170" s="27">
        <f>SUM(I171,I175)</f>
        <v>0.14106245470199361</v>
      </c>
    </row>
    <row r="171" spans="2:9">
      <c r="C171" s="27" t="s">
        <v>137</v>
      </c>
      <c r="D171" s="27"/>
      <c r="E171" s="29">
        <f>G171*E170</f>
        <v>2.9453125000000027</v>
      </c>
      <c r="F171" s="20">
        <f>E171*(365.25/7)</f>
        <v>153.68219866071442</v>
      </c>
      <c r="G171" s="20">
        <v>0.18124999999999999</v>
      </c>
      <c r="I171" s="20">
        <f>F171*AVERAGE(H172:H174)</f>
        <v>7.9330199862031769E-2</v>
      </c>
    </row>
    <row r="172" spans="2:9">
      <c r="C172" s="27"/>
      <c r="D172" s="34" t="s">
        <v>132</v>
      </c>
      <c r="E172" s="29"/>
      <c r="F172" s="27"/>
      <c r="H172" s="26">
        <f>B479</f>
        <v>8.3899075325234501E-4</v>
      </c>
    </row>
    <row r="173" spans="2:9">
      <c r="C173" s="27"/>
      <c r="D173" s="34" t="s">
        <v>133</v>
      </c>
      <c r="E173" s="29"/>
      <c r="F173" s="27"/>
      <c r="H173" s="26">
        <f>B478</f>
        <v>4.6337524758036899E-4</v>
      </c>
    </row>
    <row r="174" spans="2:9">
      <c r="C174" s="27"/>
      <c r="D174" s="34" t="s">
        <v>134</v>
      </c>
      <c r="E174" s="29"/>
      <c r="F174" s="27"/>
      <c r="H174" s="26">
        <f>B470</f>
        <v>2.4622324151349502E-4</v>
      </c>
    </row>
    <row r="175" spans="2:9">
      <c r="C175" s="27" t="s">
        <v>138</v>
      </c>
      <c r="D175" s="27"/>
      <c r="E175" s="29">
        <f>G175*E170</f>
        <v>13.304687500000011</v>
      </c>
      <c r="F175" s="20">
        <f>E175*(365.25/7)</f>
        <v>694.21958705357201</v>
      </c>
      <c r="G175" s="20">
        <v>0.81874999999999998</v>
      </c>
      <c r="I175" s="20">
        <f>F175*H176</f>
        <v>6.1732254839961843E-2</v>
      </c>
    </row>
    <row r="176" spans="2:9">
      <c r="C176" s="27"/>
      <c r="D176" s="34" t="s">
        <v>139</v>
      </c>
      <c r="E176" s="29"/>
      <c r="F176" s="27"/>
      <c r="H176" s="26">
        <f>B555</f>
        <v>8.8923239838230102E-5</v>
      </c>
    </row>
    <row r="177" spans="1:9" s="27" customFormat="1">
      <c r="B177" s="27" t="s">
        <v>23</v>
      </c>
      <c r="E177" s="33">
        <f>E21</f>
        <v>24.7</v>
      </c>
      <c r="F177" s="27">
        <f>E177*(365.25/7)</f>
        <v>1288.8107142857143</v>
      </c>
      <c r="G177" s="27">
        <v>0.99595141700404854</v>
      </c>
      <c r="H177" s="28"/>
      <c r="I177" s="27">
        <f>SUM(I178,I180,I182,I184)</f>
        <v>9.1167814946441258E-2</v>
      </c>
    </row>
    <row r="178" spans="1:9">
      <c r="A178" s="35"/>
      <c r="C178" s="27" t="s">
        <v>140</v>
      </c>
      <c r="D178" s="27"/>
      <c r="E178" s="29">
        <f>G178*E177</f>
        <v>2.2000000000000002</v>
      </c>
      <c r="F178" s="20">
        <f>E178*(365.25/7)</f>
        <v>114.79285714285716</v>
      </c>
      <c r="G178" s="20">
        <v>8.9068825910931182E-2</v>
      </c>
      <c r="I178" s="20">
        <f>F178*H179</f>
        <v>1.3813001826748515E-2</v>
      </c>
    </row>
    <row r="179" spans="1:9">
      <c r="D179" s="34" t="s">
        <v>140</v>
      </c>
      <c r="E179" s="29"/>
      <c r="H179" s="26">
        <f>B489</f>
        <v>1.2032980248552E-4</v>
      </c>
    </row>
    <row r="180" spans="1:9">
      <c r="C180" s="27" t="s">
        <v>141</v>
      </c>
      <c r="D180" s="27"/>
      <c r="E180" s="29">
        <f>G180*E177</f>
        <v>1</v>
      </c>
      <c r="F180" s="20">
        <f>E180*(365.25/7)</f>
        <v>52.178571428571431</v>
      </c>
      <c r="G180" s="20">
        <v>4.048582995951417E-2</v>
      </c>
      <c r="I180" s="20">
        <f>F180*H181</f>
        <v>8.3241111529531921E-3</v>
      </c>
    </row>
    <row r="181" spans="1:9">
      <c r="D181" s="34" t="s">
        <v>142</v>
      </c>
      <c r="E181" s="29"/>
      <c r="H181" s="26">
        <f>B491</f>
        <v>1.5953121990601601E-4</v>
      </c>
    </row>
    <row r="182" spans="1:9">
      <c r="C182" s="27" t="s">
        <v>143</v>
      </c>
      <c r="D182" s="27"/>
      <c r="E182" s="29">
        <f>G182*E177</f>
        <v>21.4</v>
      </c>
      <c r="F182" s="20">
        <f>E182*(365.25/7)</f>
        <v>1116.6214285714286</v>
      </c>
      <c r="G182" s="20">
        <v>0.8663967611336032</v>
      </c>
      <c r="I182" s="20">
        <f>F182*H183</f>
        <v>6.8632926108744455E-2</v>
      </c>
    </row>
    <row r="183" spans="1:9">
      <c r="D183" s="34" t="s">
        <v>144</v>
      </c>
      <c r="E183" s="29"/>
      <c r="F183" s="27"/>
      <c r="H183" s="26">
        <f>B541</f>
        <v>6.1464811934113902E-5</v>
      </c>
    </row>
    <row r="184" spans="1:9">
      <c r="C184" s="27" t="s">
        <v>145</v>
      </c>
      <c r="D184" s="35">
        <f>F177-SUM(F182,F180,F178)</f>
        <v>5.2178571428571558</v>
      </c>
      <c r="E184" s="29" t="s">
        <v>105</v>
      </c>
      <c r="F184" s="20" t="e">
        <f>E184*(365.25/7)</f>
        <v>#VALUE!</v>
      </c>
      <c r="G184" s="20">
        <v>4.0485829959514552E-3</v>
      </c>
      <c r="I184" s="20">
        <f>D184*H185</f>
        <v>3.9777585799509316E-4</v>
      </c>
    </row>
    <row r="185" spans="1:9">
      <c r="D185" s="30" t="s">
        <v>146</v>
      </c>
      <c r="E185" s="29"/>
      <c r="F185" s="27"/>
      <c r="H185" s="26">
        <f>B540</f>
        <v>7.6233566213980704E-5</v>
      </c>
    </row>
    <row r="186" spans="1:9" s="27" customFormat="1">
      <c r="B186" s="27" t="s">
        <v>24</v>
      </c>
      <c r="E186" s="33">
        <f>E22</f>
        <v>36.1</v>
      </c>
      <c r="F186" s="27">
        <f>E186*(365.25/7)</f>
        <v>1883.6464285714287</v>
      </c>
      <c r="G186" s="27">
        <v>0.99722991689750695</v>
      </c>
      <c r="H186" s="28"/>
      <c r="I186" s="27">
        <f>SUM(I187,I189,I191,I193,I195)</f>
        <v>3.1367222530274885</v>
      </c>
    </row>
    <row r="187" spans="1:9">
      <c r="C187" s="27" t="s">
        <v>147</v>
      </c>
      <c r="D187" s="27"/>
      <c r="E187" s="29">
        <f>G187*E186</f>
        <v>31.1</v>
      </c>
      <c r="F187" s="20">
        <f>E187*(365.25/7)</f>
        <v>1622.7535714285716</v>
      </c>
      <c r="G187" s="20">
        <v>0.86149584487534625</v>
      </c>
      <c r="I187" s="20">
        <f>F187*H188</f>
        <v>2.990896185308213</v>
      </c>
    </row>
    <row r="188" spans="1:9">
      <c r="D188" s="34" t="s">
        <v>148</v>
      </c>
      <c r="E188" s="29"/>
      <c r="H188" s="26">
        <f>B486</f>
        <v>1.8430994317117501E-3</v>
      </c>
    </row>
    <row r="189" spans="1:9">
      <c r="C189" s="27" t="s">
        <v>149</v>
      </c>
      <c r="D189" s="27"/>
      <c r="E189" s="29">
        <f>G189*E186</f>
        <v>3.5</v>
      </c>
      <c r="F189" s="20">
        <f>E189*(365.25/7)</f>
        <v>182.625</v>
      </c>
      <c r="G189" s="20">
        <v>9.6952908587257608E-2</v>
      </c>
      <c r="I189" s="20">
        <f>F189*H190</f>
        <v>0.12749656629303555</v>
      </c>
    </row>
    <row r="190" spans="1:9">
      <c r="C190" s="27"/>
      <c r="D190" s="34" t="s">
        <v>150</v>
      </c>
      <c r="E190" s="29"/>
      <c r="H190" s="26">
        <f>B488</f>
        <v>6.9813314876405498E-4</v>
      </c>
    </row>
    <row r="191" spans="1:9">
      <c r="C191" s="27" t="s">
        <v>151</v>
      </c>
      <c r="D191" s="27"/>
      <c r="E191" s="29">
        <f>G191*E186</f>
        <v>1.1000000000000001</v>
      </c>
      <c r="F191" s="20">
        <f>E191*(365.25/7)</f>
        <v>57.396428571428579</v>
      </c>
      <c r="G191" s="20">
        <v>3.0470914127423823E-2</v>
      </c>
      <c r="I191" s="20">
        <f>F191*H192</f>
        <v>1.4576958335096018E-2</v>
      </c>
    </row>
    <row r="192" spans="1:9">
      <c r="C192" s="27"/>
      <c r="D192" s="34" t="s">
        <v>152</v>
      </c>
      <c r="E192" s="29"/>
      <c r="H192" s="26">
        <f>B459</f>
        <v>2.53969779965583E-4</v>
      </c>
    </row>
    <row r="193" spans="1:9">
      <c r="C193" s="27" t="s">
        <v>153</v>
      </c>
      <c r="D193" s="35">
        <f>F186-SUM(F187,F189,F191,F195)</f>
        <v>5.2178571428571558</v>
      </c>
      <c r="E193" s="29" t="s">
        <v>105</v>
      </c>
      <c r="F193" s="20" t="e">
        <f>E193*(365.25/7)</f>
        <v>#VALUE!</v>
      </c>
      <c r="G193" s="20">
        <v>2.7700831024930483E-3</v>
      </c>
      <c r="I193" s="20">
        <f>D193*H194</f>
        <v>9.3813577278603752E-4</v>
      </c>
    </row>
    <row r="194" spans="1:9">
      <c r="C194" s="27"/>
      <c r="D194" s="34" t="s">
        <v>154</v>
      </c>
      <c r="E194" s="29"/>
      <c r="H194" s="26">
        <f>B473</f>
        <v>1.7979330347713199E-4</v>
      </c>
    </row>
    <row r="195" spans="1:9">
      <c r="C195" s="27" t="s">
        <v>155</v>
      </c>
      <c r="D195" s="27"/>
      <c r="E195" s="29">
        <f>G195*E186</f>
        <v>0.3</v>
      </c>
      <c r="F195" s="20">
        <f>E195*(365.25/7)</f>
        <v>15.653571428571428</v>
      </c>
      <c r="G195" s="20">
        <v>8.3102493074792231E-3</v>
      </c>
      <c r="I195" s="20">
        <f>F195*H196</f>
        <v>2.8144073183581056E-3</v>
      </c>
    </row>
    <row r="196" spans="1:9">
      <c r="C196" s="27"/>
      <c r="D196" s="34" t="s">
        <v>154</v>
      </c>
      <c r="E196" s="29"/>
      <c r="H196" s="26">
        <f>B473</f>
        <v>1.7979330347713199E-4</v>
      </c>
    </row>
    <row r="197" spans="1:9" s="27" customFormat="1">
      <c r="B197" s="27" t="s">
        <v>25</v>
      </c>
      <c r="D197" s="27" t="s">
        <v>136</v>
      </c>
      <c r="E197" s="33">
        <f>(E200-SUM(E157,E161,E177,E186))/2</f>
        <v>16.250000000000014</v>
      </c>
      <c r="F197" s="27">
        <f>E197*(365.25/7)</f>
        <v>847.90178571428646</v>
      </c>
      <c r="G197" s="27">
        <v>1</v>
      </c>
      <c r="H197" s="28"/>
      <c r="I197" s="27">
        <f>F197*H199</f>
        <v>4.2920851686168042E-2</v>
      </c>
    </row>
    <row r="198" spans="1:9">
      <c r="C198" s="27" t="s">
        <v>25</v>
      </c>
      <c r="D198" s="27"/>
      <c r="E198" s="29" t="s">
        <v>105</v>
      </c>
      <c r="F198" s="27" t="e">
        <f>E198*(365.25/7)</f>
        <v>#VALUE!</v>
      </c>
      <c r="G198" s="20">
        <v>1</v>
      </c>
    </row>
    <row r="199" spans="1:9">
      <c r="C199" s="27"/>
      <c r="D199" s="34" t="s">
        <v>156</v>
      </c>
      <c r="E199" s="29"/>
      <c r="F199" s="27"/>
      <c r="H199" s="26">
        <f>B532</f>
        <v>5.0620074646983798E-5</v>
      </c>
    </row>
    <row r="200" spans="1:9" s="31" customFormat="1">
      <c r="A200" s="31" t="s">
        <v>157</v>
      </c>
      <c r="E200" s="36">
        <f>E17</f>
        <v>212.9</v>
      </c>
      <c r="F200" s="31">
        <f>E200*(365.25/7)</f>
        <v>11108.817857142858</v>
      </c>
      <c r="H200" s="32"/>
      <c r="I200" s="31">
        <f>SUM(I161,I170,I157,I177,I186,I197)</f>
        <v>4.174658317559186</v>
      </c>
    </row>
    <row r="201" spans="1:9">
      <c r="C201" s="27"/>
      <c r="D201" s="27"/>
      <c r="E201" s="29"/>
      <c r="F201" s="27"/>
    </row>
    <row r="202" spans="1:9" s="27" customFormat="1">
      <c r="A202" s="27" t="s">
        <v>26</v>
      </c>
      <c r="E202" s="29"/>
      <c r="H202" s="28"/>
    </row>
    <row r="203" spans="1:9" s="27" customFormat="1">
      <c r="B203" s="27" t="s">
        <v>158</v>
      </c>
      <c r="E203" s="33">
        <f>E25</f>
        <v>18.399999999999999</v>
      </c>
      <c r="F203" s="27">
        <f>E203*(365.25/7)</f>
        <v>960.08571428571429</v>
      </c>
      <c r="G203" s="27">
        <v>0.97826086956521752</v>
      </c>
      <c r="H203" s="28"/>
      <c r="I203" s="27">
        <f>SUM(I204,I206,I208)</f>
        <v>0.16786084818140456</v>
      </c>
    </row>
    <row r="204" spans="1:9">
      <c r="A204" s="20"/>
      <c r="C204" s="27" t="s">
        <v>159</v>
      </c>
      <c r="D204" s="27"/>
      <c r="E204" s="29">
        <f>G204*E203</f>
        <v>15.600000000000001</v>
      </c>
      <c r="F204" s="20">
        <f>E204*(365.25/7)</f>
        <v>813.98571428571438</v>
      </c>
      <c r="G204" s="20">
        <v>0.84782608695652184</v>
      </c>
      <c r="I204" s="20">
        <f>F204*H205</f>
        <v>0.14122992267661671</v>
      </c>
    </row>
    <row r="205" spans="1:9">
      <c r="A205" s="20"/>
      <c r="C205" s="27"/>
      <c r="D205" s="34" t="s">
        <v>160</v>
      </c>
      <c r="E205" s="29"/>
      <c r="H205" s="26">
        <f>B484</f>
        <v>1.73504178510735E-4</v>
      </c>
    </row>
    <row r="206" spans="1:9">
      <c r="A206" s="20"/>
      <c r="C206" s="27" t="s">
        <v>161</v>
      </c>
      <c r="D206" s="27"/>
      <c r="E206" s="29">
        <f>G206*E203</f>
        <v>2.4</v>
      </c>
      <c r="F206" s="20">
        <f>E206*(365.25/7)</f>
        <v>125.22857142857143</v>
      </c>
      <c r="G206" s="20">
        <v>0.13043478260869565</v>
      </c>
      <c r="I206" s="20">
        <f>F206*H207</f>
        <v>2.4774970456164221E-2</v>
      </c>
    </row>
    <row r="207" spans="1:9">
      <c r="A207" s="20"/>
      <c r="C207" s="27"/>
      <c r="D207" s="34" t="s">
        <v>125</v>
      </c>
      <c r="E207" s="29"/>
      <c r="H207" s="26">
        <f>B468</f>
        <v>1.9783800273003599E-4</v>
      </c>
    </row>
    <row r="208" spans="1:9">
      <c r="A208" s="20"/>
      <c r="C208" s="27" t="s">
        <v>162</v>
      </c>
      <c r="D208" s="27">
        <f>F203-SUM(F204,F206)</f>
        <v>20.87142857142851</v>
      </c>
      <c r="E208" s="29" t="s">
        <v>105</v>
      </c>
      <c r="F208" s="20" t="e">
        <f>E208*(365.25/7)</f>
        <v>#VALUE!</v>
      </c>
      <c r="G208" s="20">
        <v>2.1739130434782483E-2</v>
      </c>
      <c r="I208" s="20">
        <f>D208*H209</f>
        <v>1.8559550486236256E-3</v>
      </c>
    </row>
    <row r="209" spans="1:9">
      <c r="A209" s="20"/>
      <c r="C209" s="27"/>
      <c r="D209" s="34" t="s">
        <v>139</v>
      </c>
      <c r="E209" s="29"/>
      <c r="H209" s="26">
        <f>B555</f>
        <v>8.8923239838230102E-5</v>
      </c>
    </row>
    <row r="210" spans="1:9" s="27" customFormat="1">
      <c r="B210" s="27" t="s">
        <v>28</v>
      </c>
      <c r="E210" s="33">
        <f>E234-SUM(E203,E213,E220,E223,E227)</f>
        <v>4.5</v>
      </c>
      <c r="F210" s="27">
        <f>E210*(365.25/7)</f>
        <v>234.80357142857144</v>
      </c>
      <c r="G210" s="27">
        <v>1</v>
      </c>
      <c r="H210" s="28"/>
      <c r="I210" s="27">
        <f>F211*H212</f>
        <v>4.6453069605307921E-2</v>
      </c>
    </row>
    <row r="211" spans="1:9">
      <c r="A211" s="20"/>
      <c r="C211" s="27" t="s">
        <v>28</v>
      </c>
      <c r="D211" s="27"/>
      <c r="E211" s="29">
        <f>G211*E210</f>
        <v>4.5</v>
      </c>
      <c r="F211" s="20">
        <f>E211*(365.25/7)</f>
        <v>234.80357142857144</v>
      </c>
      <c r="G211" s="20">
        <v>1</v>
      </c>
    </row>
    <row r="212" spans="1:9">
      <c r="A212" s="20"/>
      <c r="C212" s="27"/>
      <c r="D212" s="34" t="s">
        <v>125</v>
      </c>
      <c r="E212" s="29"/>
      <c r="H212" s="26">
        <f>B468</f>
        <v>1.9783800273003599E-4</v>
      </c>
    </row>
    <row r="213" spans="1:9" s="27" customFormat="1">
      <c r="B213" s="27" t="s">
        <v>29</v>
      </c>
      <c r="E213" s="33">
        <f>E27</f>
        <v>10.8</v>
      </c>
      <c r="F213" s="27">
        <f>E213*(365.25/7)</f>
        <v>563.52857142857147</v>
      </c>
      <c r="G213" s="27">
        <v>1</v>
      </c>
      <c r="H213" s="28"/>
      <c r="I213" s="27">
        <f>SUM(I214,I215,I217)</f>
        <v>7.1707517821744907E-2</v>
      </c>
    </row>
    <row r="214" spans="1:9">
      <c r="A214" s="20"/>
      <c r="C214" s="27" t="s">
        <v>163</v>
      </c>
      <c r="D214" s="27"/>
      <c r="E214" s="29">
        <f>G214*E213</f>
        <v>9</v>
      </c>
      <c r="F214" s="20">
        <f>E214*(365.25/7)</f>
        <v>469.60714285714289</v>
      </c>
      <c r="G214" s="20">
        <v>0.83333333333333326</v>
      </c>
      <c r="I214" s="20">
        <f>F214*H216</f>
        <v>6.2130825210215422E-2</v>
      </c>
    </row>
    <row r="215" spans="1:9">
      <c r="A215" s="20"/>
      <c r="C215" s="27" t="s">
        <v>164</v>
      </c>
      <c r="D215" s="27"/>
      <c r="E215" s="29">
        <f>G215*E213</f>
        <v>0.9</v>
      </c>
      <c r="F215" s="20">
        <f>E215*(365.25/7)</f>
        <v>46.960714285714289</v>
      </c>
      <c r="G215" s="20">
        <v>8.3333333333333329E-2</v>
      </c>
      <c r="I215" s="20">
        <f>F215*H216</f>
        <v>6.2130825210215419E-3</v>
      </c>
    </row>
    <row r="216" spans="1:9">
      <c r="A216" s="20"/>
      <c r="C216" s="27"/>
      <c r="D216" s="34" t="s">
        <v>165</v>
      </c>
      <c r="E216" s="29"/>
      <c r="H216" s="26">
        <f>B482</f>
        <v>1.32303833438743E-4</v>
      </c>
    </row>
    <row r="217" spans="1:9">
      <c r="A217" s="20"/>
      <c r="C217" s="27" t="s">
        <v>166</v>
      </c>
      <c r="D217" s="27"/>
      <c r="E217" s="29">
        <f>G217*E213</f>
        <v>0.9</v>
      </c>
      <c r="F217" s="20">
        <f>E217*(365.25/7)</f>
        <v>46.960714285714289</v>
      </c>
      <c r="G217" s="20">
        <v>8.3333333333333329E-2</v>
      </c>
      <c r="I217" s="20">
        <f>F217*AVERAGE(H218:H219)</f>
        <v>3.3636100905079318E-3</v>
      </c>
    </row>
    <row r="218" spans="1:9">
      <c r="A218" s="20"/>
      <c r="C218" s="27"/>
      <c r="D218" s="34" t="s">
        <v>139</v>
      </c>
      <c r="E218" s="29"/>
      <c r="H218" s="26">
        <f>B555</f>
        <v>8.8923239838230102E-5</v>
      </c>
    </row>
    <row r="219" spans="1:9">
      <c r="A219" s="20"/>
      <c r="C219" s="27"/>
      <c r="D219" s="34" t="s">
        <v>167</v>
      </c>
      <c r="E219" s="29"/>
      <c r="H219" s="26">
        <f>B528</f>
        <v>5.4328844022477301E-5</v>
      </c>
    </row>
    <row r="220" spans="1:9" s="27" customFormat="1">
      <c r="B220" s="27" t="s">
        <v>168</v>
      </c>
      <c r="E220" s="33">
        <f>E28</f>
        <v>2.8</v>
      </c>
      <c r="F220" s="27">
        <f>E220*(365.25/7)</f>
        <v>146.1</v>
      </c>
      <c r="G220" s="27">
        <v>1</v>
      </c>
      <c r="H220" s="28"/>
      <c r="I220" s="27">
        <f>F220*H222</f>
        <v>2.1365733445115158E-2</v>
      </c>
    </row>
    <row r="221" spans="1:9">
      <c r="A221" s="20"/>
      <c r="C221" s="27" t="s">
        <v>168</v>
      </c>
      <c r="D221" s="27"/>
      <c r="E221" s="29">
        <f>G221*E220</f>
        <v>2.8</v>
      </c>
      <c r="F221" s="20">
        <f>E221*(365.25/7)</f>
        <v>146.1</v>
      </c>
      <c r="G221" s="20">
        <v>1</v>
      </c>
    </row>
    <row r="222" spans="1:9">
      <c r="A222" s="20"/>
      <c r="D222" s="3" t="s">
        <v>169</v>
      </c>
      <c r="E222" s="29"/>
      <c r="H222" s="26">
        <f>B485</f>
        <v>1.4624047532590801E-4</v>
      </c>
    </row>
    <row r="223" spans="1:9" s="27" customFormat="1">
      <c r="B223" s="27" t="s">
        <v>31</v>
      </c>
      <c r="E223" s="33">
        <f>E29</f>
        <v>4.8</v>
      </c>
      <c r="F223" s="27">
        <f>E223*(365.25/7)</f>
        <v>250.45714285714286</v>
      </c>
      <c r="G223" s="27">
        <v>1</v>
      </c>
      <c r="H223" s="28"/>
      <c r="I223" s="27">
        <f>SUM(I224:I225)</f>
        <v>3.6626971620197415E-2</v>
      </c>
    </row>
    <row r="224" spans="1:9">
      <c r="A224" s="20"/>
      <c r="C224" s="27" t="s">
        <v>170</v>
      </c>
      <c r="D224" s="27"/>
      <c r="E224" s="29">
        <f>G224*E223</f>
        <v>2.2999999999999998</v>
      </c>
      <c r="F224" s="20">
        <f>E224*(365.25/7)</f>
        <v>120.01071428571429</v>
      </c>
      <c r="G224" s="20">
        <v>0.47916666666666663</v>
      </c>
      <c r="I224" s="20">
        <f>F224*H226</f>
        <v>1.7550423901344595E-2</v>
      </c>
    </row>
    <row r="225" spans="1:9">
      <c r="A225" s="20"/>
      <c r="C225" s="27" t="s">
        <v>171</v>
      </c>
      <c r="D225" s="27"/>
      <c r="E225" s="29">
        <f>G225*E223</f>
        <v>2.5</v>
      </c>
      <c r="F225" s="20">
        <f>E225*(365.25/7)</f>
        <v>130.44642857142858</v>
      </c>
      <c r="G225" s="20">
        <v>0.52083333333333337</v>
      </c>
      <c r="I225" s="20">
        <f>F225*H226</f>
        <v>1.9076547718852824E-2</v>
      </c>
    </row>
    <row r="226" spans="1:9">
      <c r="A226" s="20"/>
      <c r="D226" s="3" t="s">
        <v>169</v>
      </c>
      <c r="E226" s="29"/>
      <c r="H226" s="26">
        <f>B485</f>
        <v>1.4624047532590801E-4</v>
      </c>
    </row>
    <row r="227" spans="1:9" s="27" customFormat="1">
      <c r="B227" s="27" t="s">
        <v>32</v>
      </c>
      <c r="E227" s="33">
        <f>E30</f>
        <v>8.5</v>
      </c>
      <c r="F227" s="27">
        <f>E227*(365.25/7)</f>
        <v>443.51785714285717</v>
      </c>
      <c r="G227" s="27">
        <v>0.9882352941176471</v>
      </c>
      <c r="H227" s="28"/>
      <c r="I227" s="27">
        <f>SUM(I228,I231)</f>
        <v>5.2430155118135285E-2</v>
      </c>
    </row>
    <row r="228" spans="1:9">
      <c r="A228" s="20"/>
      <c r="C228" s="27" t="s">
        <v>172</v>
      </c>
      <c r="D228" s="27"/>
      <c r="E228" s="29">
        <f>G228*E227</f>
        <v>6.2000000000000011</v>
      </c>
      <c r="F228" s="20">
        <f>E228*(365.25/7)</f>
        <v>323.50714285714292</v>
      </c>
      <c r="G228" s="20">
        <v>0.72941176470588243</v>
      </c>
      <c r="I228" s="20">
        <f>F228*AVERAGE(H229:H230)</f>
        <v>4.4933260268383034E-2</v>
      </c>
    </row>
    <row r="229" spans="1:9">
      <c r="A229" s="20"/>
      <c r="C229" s="3"/>
      <c r="D229" s="3" t="s">
        <v>169</v>
      </c>
      <c r="E229" s="29"/>
      <c r="H229" s="26">
        <f>B485</f>
        <v>1.4624047532590801E-4</v>
      </c>
    </row>
    <row r="230" spans="1:9">
      <c r="A230" s="20"/>
      <c r="C230" s="37"/>
      <c r="D230" s="37" t="s">
        <v>173</v>
      </c>
      <c r="E230" s="29"/>
      <c r="H230" s="26">
        <f>B476</f>
        <v>1.3154789046745599E-4</v>
      </c>
    </row>
    <row r="231" spans="1:9">
      <c r="A231" s="20"/>
      <c r="C231" s="27" t="s">
        <v>174</v>
      </c>
      <c r="D231" s="27"/>
      <c r="E231" s="29">
        <f>G231*E227</f>
        <v>2.2000000000000002</v>
      </c>
      <c r="F231" s="20">
        <f>E231*(365.25/7)</f>
        <v>114.79285714285716</v>
      </c>
      <c r="G231" s="20">
        <v>0.25882352941176473</v>
      </c>
      <c r="I231" s="20">
        <f>F231*AVERAGE(H232:H233)</f>
        <v>7.4968948497522551E-3</v>
      </c>
    </row>
    <row r="232" spans="1:9">
      <c r="A232" s="20"/>
      <c r="D232" s="38" t="s">
        <v>146</v>
      </c>
      <c r="E232" s="29"/>
      <c r="H232" s="26">
        <f>B540</f>
        <v>7.6233566213980704E-5</v>
      </c>
    </row>
    <row r="233" spans="1:9">
      <c r="A233" s="20"/>
      <c r="D233" s="3" t="s">
        <v>175</v>
      </c>
      <c r="E233" s="29"/>
      <c r="H233" s="26">
        <f>B556</f>
        <v>5.4382484929733503E-5</v>
      </c>
    </row>
    <row r="234" spans="1:9" s="31" customFormat="1">
      <c r="A234" s="31" t="s">
        <v>176</v>
      </c>
      <c r="E234" s="36">
        <f>E24</f>
        <v>49.8</v>
      </c>
      <c r="F234" s="31">
        <f>E234*(365.25/7)</f>
        <v>2598.4928571428572</v>
      </c>
      <c r="H234" s="32"/>
      <c r="I234" s="31">
        <f>SUM(I227,I220,I213,I210,I203,I223)</f>
        <v>0.39644429579190527</v>
      </c>
    </row>
    <row r="235" spans="1:9">
      <c r="C235" s="27"/>
      <c r="D235" s="27"/>
      <c r="F235" s="27"/>
    </row>
    <row r="236" spans="1:9" s="27" customFormat="1">
      <c r="A236" s="27" t="s">
        <v>33</v>
      </c>
      <c r="H236" s="28"/>
    </row>
    <row r="237" spans="1:9" s="27" customFormat="1">
      <c r="B237" s="27" t="s">
        <v>34</v>
      </c>
      <c r="E237" s="27">
        <f>E32</f>
        <v>7.4</v>
      </c>
      <c r="F237" s="27">
        <f>E237*(365.25/7)</f>
        <v>386.12142857142862</v>
      </c>
      <c r="G237" s="27">
        <v>0.98648648648648651</v>
      </c>
      <c r="H237" s="28"/>
      <c r="I237" s="27">
        <f>SUM(I238,I239,I241)</f>
        <v>5.0154394122136382E-2</v>
      </c>
    </row>
    <row r="238" spans="1:9">
      <c r="C238" s="27" t="s">
        <v>177</v>
      </c>
      <c r="D238" s="27"/>
      <c r="E238" s="20">
        <f>G238*E237</f>
        <v>5.9</v>
      </c>
      <c r="F238" s="20">
        <f>E238*(365.25/7)</f>
        <v>307.85357142857146</v>
      </c>
      <c r="G238" s="20">
        <v>0.79729729729729726</v>
      </c>
      <c r="I238" s="20">
        <f>F238*H240</f>
        <v>4.0497487894300854E-2</v>
      </c>
    </row>
    <row r="239" spans="1:9">
      <c r="C239" s="27" t="s">
        <v>178</v>
      </c>
      <c r="D239" s="27"/>
      <c r="E239" s="20">
        <f>G239*E237</f>
        <v>0.2</v>
      </c>
      <c r="F239" s="20">
        <f>E239*(365.25/7)</f>
        <v>10.435714285714287</v>
      </c>
      <c r="G239" s="20">
        <v>2.7027027027027029E-2</v>
      </c>
      <c r="I239" s="20">
        <f>F239*H240</f>
        <v>1.3727961998068088E-3</v>
      </c>
    </row>
    <row r="240" spans="1:9">
      <c r="C240" s="27"/>
      <c r="D240" s="37" t="s">
        <v>173</v>
      </c>
      <c r="H240" s="26">
        <f>B476</f>
        <v>1.3154789046745599E-4</v>
      </c>
    </row>
    <row r="241" spans="1:9">
      <c r="C241" s="27" t="s">
        <v>179</v>
      </c>
      <c r="D241" s="27"/>
      <c r="E241" s="20">
        <f>G241*E237</f>
        <v>1.2</v>
      </c>
      <c r="F241" s="20">
        <f>E241*(365.25/7)</f>
        <v>62.614285714285714</v>
      </c>
      <c r="G241" s="20">
        <v>0.16216216216216214</v>
      </c>
      <c r="I241" s="20">
        <f>F241*H242</f>
        <v>8.2841100280287225E-3</v>
      </c>
    </row>
    <row r="242" spans="1:9">
      <c r="C242" s="27"/>
      <c r="D242" s="34" t="s">
        <v>165</v>
      </c>
      <c r="H242" s="26">
        <f>B482</f>
        <v>1.32303833438743E-4</v>
      </c>
    </row>
    <row r="243" spans="1:9" s="27" customFormat="1">
      <c r="B243" s="27" t="s">
        <v>35</v>
      </c>
      <c r="D243" s="27" t="s">
        <v>136</v>
      </c>
      <c r="E243" s="27">
        <f>(E251-E237)/2</f>
        <v>8.1999999999999993</v>
      </c>
      <c r="F243" s="27">
        <f>E243*(365.25/7)</f>
        <v>427.8642857142857</v>
      </c>
      <c r="G243" s="27">
        <v>0.96129032258064506</v>
      </c>
      <c r="H243" s="28"/>
      <c r="I243" s="27">
        <f>SUM(I244,I245,I246)</f>
        <v>1.8167113810378402E-2</v>
      </c>
    </row>
    <row r="244" spans="1:9">
      <c r="C244" s="27" t="s">
        <v>180</v>
      </c>
      <c r="D244" s="27"/>
      <c r="E244" s="20">
        <f>G244*E243</f>
        <v>5.5548387096774183</v>
      </c>
      <c r="F244" s="20">
        <f>E244*(365.25/7)</f>
        <v>289.84354838709675</v>
      </c>
      <c r="G244" s="20">
        <v>0.67741935483870963</v>
      </c>
      <c r="I244" s="20">
        <f>F244*H247</f>
        <v>1.2386668507076185E-2</v>
      </c>
    </row>
    <row r="245" spans="1:9">
      <c r="C245" s="27" t="s">
        <v>181</v>
      </c>
      <c r="D245" s="27"/>
      <c r="E245" s="20">
        <f>G245*E243</f>
        <v>2.3277419354838709</v>
      </c>
      <c r="F245" s="20">
        <f>E245*(365.25/7)</f>
        <v>121.45824884792627</v>
      </c>
      <c r="G245" s="20">
        <v>0.28387096774193549</v>
      </c>
      <c r="I245" s="20">
        <f>F245*H247</f>
        <v>5.1906039458224015E-3</v>
      </c>
    </row>
    <row r="246" spans="1:9">
      <c r="C246" s="27" t="s">
        <v>182</v>
      </c>
      <c r="D246" s="27"/>
      <c r="E246" s="20">
        <f>G246*E243</f>
        <v>0.26451612903225802</v>
      </c>
      <c r="F246" s="20">
        <f>E246*(365.25/7)</f>
        <v>13.802073732718892</v>
      </c>
      <c r="G246" s="20">
        <v>3.2258064516129031E-2</v>
      </c>
      <c r="I246" s="20">
        <f>F246*H247</f>
        <v>5.8984135747981823E-4</v>
      </c>
    </row>
    <row r="247" spans="1:9">
      <c r="C247" s="27"/>
      <c r="D247" s="37" t="s">
        <v>183</v>
      </c>
      <c r="H247" s="26">
        <f>B550</f>
        <v>4.2735705438346799E-5</v>
      </c>
    </row>
    <row r="248" spans="1:9" s="27" customFormat="1">
      <c r="B248" s="27" t="s">
        <v>36</v>
      </c>
      <c r="D248" s="27" t="s">
        <v>136</v>
      </c>
      <c r="E248" s="27">
        <f>(E251-E237)/2</f>
        <v>8.1999999999999993</v>
      </c>
      <c r="F248" s="20">
        <f>E248*(365.25/7)</f>
        <v>427.8642857142857</v>
      </c>
      <c r="G248" s="27">
        <v>1</v>
      </c>
      <c r="H248" s="28"/>
      <c r="I248" s="27">
        <f>F248*H250</f>
        <v>2.8067046582604453E-2</v>
      </c>
    </row>
    <row r="249" spans="1:9">
      <c r="C249" s="27" t="s">
        <v>36</v>
      </c>
      <c r="D249" s="27"/>
      <c r="E249" s="20" t="s">
        <v>105</v>
      </c>
      <c r="F249" s="20" t="e">
        <f>E249*(365.25/7)</f>
        <v>#VALUE!</v>
      </c>
      <c r="G249" s="20">
        <v>1</v>
      </c>
    </row>
    <row r="250" spans="1:9">
      <c r="C250" s="27"/>
      <c r="D250" s="20" t="s">
        <v>184</v>
      </c>
      <c r="H250" s="26">
        <f>B549</f>
        <v>6.5598012079341302E-5</v>
      </c>
    </row>
    <row r="251" spans="1:9" s="31" customFormat="1">
      <c r="A251" s="31" t="s">
        <v>185</v>
      </c>
      <c r="E251" s="31">
        <f>E31</f>
        <v>23.8</v>
      </c>
      <c r="F251" s="31">
        <f>E251*(365.25/7)</f>
        <v>1241.8500000000001</v>
      </c>
      <c r="H251" s="32"/>
      <c r="I251" s="31">
        <f>SUM(I248,I243,I237)</f>
        <v>9.638855451511924E-2</v>
      </c>
    </row>
    <row r="252" spans="1:9">
      <c r="C252" s="27"/>
      <c r="D252" s="27"/>
      <c r="F252" s="27"/>
    </row>
    <row r="253" spans="1:9" s="27" customFormat="1">
      <c r="A253" s="27" t="s">
        <v>37</v>
      </c>
      <c r="H253" s="28"/>
    </row>
    <row r="254" spans="1:9" s="27" customFormat="1">
      <c r="B254" s="27" t="s">
        <v>38</v>
      </c>
      <c r="E254" s="27">
        <f>E36</f>
        <v>49.7</v>
      </c>
      <c r="F254" s="27">
        <f>E254*(365.25/7)</f>
        <v>2593.2750000000001</v>
      </c>
      <c r="G254" s="27">
        <v>0.96780684104627757</v>
      </c>
      <c r="H254" s="28"/>
      <c r="I254" s="27">
        <f>F254*H259</f>
        <v>0.25678971851398436</v>
      </c>
    </row>
    <row r="255" spans="1:9">
      <c r="C255" s="27" t="s">
        <v>186</v>
      </c>
      <c r="D255" s="27"/>
      <c r="E255" s="20">
        <f>G255*E254</f>
        <v>10.8</v>
      </c>
      <c r="F255" s="20">
        <f>E255*(365.25/7)</f>
        <v>563.52857142857147</v>
      </c>
      <c r="G255" s="20">
        <v>0.21730382293762576</v>
      </c>
    </row>
    <row r="256" spans="1:9">
      <c r="C256" s="27" t="s">
        <v>187</v>
      </c>
      <c r="D256" s="27"/>
      <c r="E256" s="20">
        <f>G256*E254</f>
        <v>36.6</v>
      </c>
      <c r="F256" s="20">
        <f>E256*(365.25/7)</f>
        <v>1909.7357142857145</v>
      </c>
      <c r="G256" s="20">
        <v>0.73641851106639833</v>
      </c>
    </row>
    <row r="257" spans="1:9">
      <c r="C257" s="27" t="s">
        <v>188</v>
      </c>
      <c r="D257" s="27"/>
      <c r="E257" s="20" t="s">
        <v>105</v>
      </c>
      <c r="F257" s="20" t="e">
        <f>E257*(365.25/7)</f>
        <v>#VALUE!</v>
      </c>
      <c r="G257" s="20">
        <v>3.2193158953722434E-2</v>
      </c>
    </row>
    <row r="258" spans="1:9">
      <c r="C258" s="27" t="s">
        <v>189</v>
      </c>
      <c r="D258" s="27"/>
      <c r="E258" s="20">
        <f>G258*E254</f>
        <v>0.7</v>
      </c>
      <c r="F258" s="20">
        <f>E258*(365.25/7)</f>
        <v>36.524999999999999</v>
      </c>
      <c r="G258" s="20">
        <v>1.408450704225352E-2</v>
      </c>
    </row>
    <row r="259" spans="1:9">
      <c r="C259" s="27"/>
      <c r="D259" s="34" t="s">
        <v>190</v>
      </c>
      <c r="H259" s="26">
        <f>B481</f>
        <v>9.9021399008583497E-5</v>
      </c>
    </row>
    <row r="260" spans="1:9" s="27" customFormat="1">
      <c r="B260" s="27" t="s">
        <v>39</v>
      </c>
      <c r="E260" s="27">
        <f>E37</f>
        <v>69.099999999999994</v>
      </c>
      <c r="F260" s="27">
        <f>E260*(365.25/7)</f>
        <v>3605.5392857142856</v>
      </c>
      <c r="G260" s="27">
        <v>1</v>
      </c>
      <c r="H260" s="28"/>
      <c r="I260" s="27">
        <f>SUM(I261,I263,I265,I267,I269)</f>
        <v>3.8730136486643274</v>
      </c>
    </row>
    <row r="261" spans="1:9">
      <c r="C261" s="27" t="s">
        <v>191</v>
      </c>
      <c r="D261" s="27"/>
      <c r="E261" s="20">
        <f>G261*E260</f>
        <v>6.3</v>
      </c>
      <c r="F261" s="20">
        <f>E261*(365.25/7)</f>
        <v>328.72500000000002</v>
      </c>
      <c r="G261" s="20">
        <v>9.1172214182344433E-2</v>
      </c>
      <c r="I261" s="20">
        <f>F261*H262</f>
        <v>3.2550809389096609E-2</v>
      </c>
    </row>
    <row r="262" spans="1:9">
      <c r="C262" s="27"/>
      <c r="D262" s="34" t="s">
        <v>190</v>
      </c>
      <c r="H262" s="26">
        <f>B481</f>
        <v>9.9021399008583497E-5</v>
      </c>
    </row>
    <row r="263" spans="1:9">
      <c r="C263" s="27" t="s">
        <v>192</v>
      </c>
      <c r="D263" s="27"/>
      <c r="E263" s="20">
        <f>G263*E260</f>
        <v>38.4</v>
      </c>
      <c r="F263" s="20">
        <f>E263*(365.25/7)</f>
        <v>2003.6571428571428</v>
      </c>
      <c r="G263" s="20">
        <v>0.55571635311143275</v>
      </c>
      <c r="I263" s="20">
        <f>F263*H264</f>
        <v>3.6333178997015927</v>
      </c>
    </row>
    <row r="264" spans="1:9">
      <c r="C264" s="27"/>
      <c r="D264" s="20" t="s">
        <v>193</v>
      </c>
      <c r="H264" s="26">
        <f>B511</f>
        <v>1.81334312242693E-3</v>
      </c>
    </row>
    <row r="265" spans="1:9">
      <c r="C265" s="27" t="s">
        <v>194</v>
      </c>
      <c r="D265" s="27"/>
      <c r="E265" s="20">
        <f>G265*E260</f>
        <v>3.8</v>
      </c>
      <c r="F265" s="20">
        <f>E265*(365.25/7)</f>
        <v>198.27857142857144</v>
      </c>
      <c r="G265" s="20">
        <v>5.4992764109985527E-2</v>
      </c>
      <c r="I265" s="20">
        <f>F265*H266</f>
        <v>3.5649159365869335E-2</v>
      </c>
    </row>
    <row r="266" spans="1:9">
      <c r="A266" s="20"/>
      <c r="C266" s="27"/>
      <c r="D266" s="37" t="s">
        <v>154</v>
      </c>
      <c r="H266" s="26">
        <f>B473</f>
        <v>1.7979330347713199E-4</v>
      </c>
    </row>
    <row r="267" spans="1:9">
      <c r="A267" s="20"/>
      <c r="C267" s="27" t="s">
        <v>195</v>
      </c>
      <c r="D267" s="27"/>
      <c r="E267" s="20">
        <f>G267*E260</f>
        <v>9.3000000000000007</v>
      </c>
      <c r="F267" s="20">
        <f>E267*(365.25/7)</f>
        <v>485.26071428571436</v>
      </c>
      <c r="G267" s="20">
        <v>0.13458755426917512</v>
      </c>
      <c r="I267" s="20">
        <f>F267*H268</f>
        <v>4.3150954880499429E-2</v>
      </c>
    </row>
    <row r="268" spans="1:9">
      <c r="A268" s="20"/>
      <c r="C268" s="27"/>
      <c r="D268" s="37" t="s">
        <v>139</v>
      </c>
      <c r="H268" s="26">
        <f>B555</f>
        <v>8.8923239838230102E-5</v>
      </c>
    </row>
    <row r="269" spans="1:9">
      <c r="A269" s="20"/>
      <c r="C269" s="27" t="s">
        <v>196</v>
      </c>
      <c r="D269" s="27"/>
      <c r="E269" s="20">
        <f>G269*E260</f>
        <v>11.3</v>
      </c>
      <c r="F269" s="20">
        <f>E269*(365.25/7)</f>
        <v>589.61785714285725</v>
      </c>
      <c r="G269" s="20">
        <v>0.16353111432706224</v>
      </c>
      <c r="I269" s="20">
        <f>F269*H270</f>
        <v>0.12834482532726935</v>
      </c>
    </row>
    <row r="270" spans="1:9">
      <c r="A270" s="20"/>
      <c r="C270" s="27"/>
      <c r="D270" s="37" t="s">
        <v>197</v>
      </c>
      <c r="H270" s="26">
        <f>B516</f>
        <v>2.1767459002886499E-4</v>
      </c>
    </row>
    <row r="271" spans="1:9" s="27" customFormat="1">
      <c r="B271" s="27" t="s">
        <v>40</v>
      </c>
      <c r="E271" s="27">
        <f>E38</f>
        <v>21.2</v>
      </c>
      <c r="F271" s="27">
        <f>E271*(365.25/7)</f>
        <v>1106.1857142857143</v>
      </c>
      <c r="G271" s="27">
        <v>1.0047169811320757</v>
      </c>
      <c r="H271" s="28"/>
      <c r="I271" s="27">
        <f>SUM(I272,I274,I276,I278,I280,I282,I287)</f>
        <v>0.98506971832203438</v>
      </c>
    </row>
    <row r="272" spans="1:9">
      <c r="A272" s="20"/>
      <c r="C272" s="27" t="s">
        <v>198</v>
      </c>
      <c r="D272" s="27"/>
      <c r="E272" s="20">
        <f>G272*E271</f>
        <v>0.5</v>
      </c>
      <c r="F272" s="20">
        <f>E272*(365.25/7)</f>
        <v>26.089285714285715</v>
      </c>
      <c r="G272" s="20">
        <v>2.358490566037736E-2</v>
      </c>
      <c r="I272" s="20">
        <f>F272*H273</f>
        <v>4.303580011089158E-2</v>
      </c>
    </row>
    <row r="273" spans="1:9">
      <c r="A273" s="20"/>
      <c r="C273" s="27"/>
      <c r="D273" s="3" t="s">
        <v>199</v>
      </c>
      <c r="H273" s="26">
        <f>B512</f>
        <v>1.6495583889185E-3</v>
      </c>
    </row>
    <row r="274" spans="1:9">
      <c r="A274" s="20"/>
      <c r="C274" s="27" t="s">
        <v>200</v>
      </c>
      <c r="D274" s="27"/>
      <c r="E274" s="20">
        <f>G274*E271</f>
        <v>3.4</v>
      </c>
      <c r="F274" s="20">
        <f>E274*(365.25/7)</f>
        <v>177.40714285714287</v>
      </c>
      <c r="G274" s="20">
        <v>0.16037735849056603</v>
      </c>
      <c r="I274" s="20">
        <f>F274*H275</f>
        <v>0.32170002236941186</v>
      </c>
    </row>
    <row r="275" spans="1:9">
      <c r="A275" s="20"/>
      <c r="C275" s="27"/>
      <c r="D275" s="34" t="s">
        <v>193</v>
      </c>
      <c r="H275" s="26">
        <f>B511</f>
        <v>1.81334312242693E-3</v>
      </c>
    </row>
    <row r="276" spans="1:9">
      <c r="A276" s="20"/>
      <c r="C276" s="27" t="s">
        <v>201</v>
      </c>
      <c r="D276" s="27"/>
      <c r="E276" s="20">
        <f>G276*E271</f>
        <v>1.9</v>
      </c>
      <c r="F276" s="20">
        <f>E276*(365.25/7)</f>
        <v>99.13928571428572</v>
      </c>
      <c r="G276" s="20">
        <v>8.9622641509433956E-2</v>
      </c>
      <c r="I276" s="20">
        <f>F276*H277</f>
        <v>8.03900919719856E-2</v>
      </c>
    </row>
    <row r="277" spans="1:9">
      <c r="A277" s="20"/>
      <c r="C277" s="27"/>
      <c r="D277" s="3" t="s">
        <v>202</v>
      </c>
      <c r="H277" s="26">
        <f>B514</f>
        <v>8.1088028214834705E-4</v>
      </c>
    </row>
    <row r="278" spans="1:9">
      <c r="A278" s="20"/>
      <c r="C278" s="27" t="s">
        <v>203</v>
      </c>
      <c r="D278" s="27"/>
      <c r="E278" s="20">
        <f>G278*E271</f>
        <v>11.5</v>
      </c>
      <c r="F278" s="20">
        <f>E278*(365.25/7)</f>
        <v>600.05357142857144</v>
      </c>
      <c r="G278" s="20">
        <v>0.54245283018867929</v>
      </c>
      <c r="I278" s="20">
        <f>F278*H279</f>
        <v>0.48657160930412335</v>
      </c>
    </row>
    <row r="279" spans="1:9">
      <c r="A279" s="20"/>
      <c r="C279" s="27"/>
      <c r="D279" s="3" t="s">
        <v>202</v>
      </c>
      <c r="H279" s="26">
        <f>B514</f>
        <v>8.1088028214834705E-4</v>
      </c>
    </row>
    <row r="280" spans="1:9">
      <c r="A280" s="20"/>
      <c r="C280" s="27" t="s">
        <v>204</v>
      </c>
      <c r="D280" s="27"/>
      <c r="E280" s="20">
        <f>G280*E271</f>
        <v>0.5</v>
      </c>
      <c r="F280" s="20">
        <f>E280*(365.25/7)</f>
        <v>26.089285714285715</v>
      </c>
      <c r="G280" s="20">
        <v>2.358490566037736E-2</v>
      </c>
      <c r="I280" s="20">
        <f>F280*H281</f>
        <v>1.3619372561600427E-2</v>
      </c>
    </row>
    <row r="281" spans="1:9">
      <c r="A281" s="20"/>
      <c r="C281" s="27"/>
      <c r="D281" s="3" t="s">
        <v>205</v>
      </c>
      <c r="H281" s="26">
        <f>B513</f>
        <v>5.2202933843232299E-4</v>
      </c>
    </row>
    <row r="282" spans="1:9">
      <c r="C282" s="27" t="s">
        <v>206</v>
      </c>
      <c r="D282" s="27"/>
      <c r="E282" s="20" t="s">
        <v>105</v>
      </c>
      <c r="F282" s="20" t="e">
        <f>E282*(365.25/7)</f>
        <v>#VALUE!</v>
      </c>
      <c r="G282" s="20">
        <v>-4.7169811320757482E-3</v>
      </c>
      <c r="I282" s="20">
        <v>0</v>
      </c>
    </row>
    <row r="283" spans="1:9">
      <c r="C283" s="27"/>
      <c r="D283" s="1" t="s">
        <v>193</v>
      </c>
    </row>
    <row r="284" spans="1:9">
      <c r="C284" s="27"/>
      <c r="D284" s="1" t="s">
        <v>199</v>
      </c>
    </row>
    <row r="285" spans="1:9">
      <c r="C285" s="27"/>
      <c r="D285" s="1" t="s">
        <v>205</v>
      </c>
    </row>
    <row r="286" spans="1:9">
      <c r="C286" s="27"/>
      <c r="D286" s="1" t="s">
        <v>202</v>
      </c>
    </row>
    <row r="287" spans="1:9">
      <c r="C287" s="27" t="s">
        <v>207</v>
      </c>
      <c r="D287" s="27"/>
      <c r="E287" s="20">
        <f>G287*E271</f>
        <v>3.5000000000000004</v>
      </c>
      <c r="F287" s="20">
        <f>E287*(365.25/7)</f>
        <v>182.62500000000003</v>
      </c>
      <c r="G287" s="20">
        <v>0.16509433962264153</v>
      </c>
      <c r="I287" s="20">
        <f>F287*H288</f>
        <v>3.9752822004021478E-2</v>
      </c>
    </row>
    <row r="288" spans="1:9">
      <c r="C288" s="27"/>
      <c r="D288" s="37" t="s">
        <v>197</v>
      </c>
      <c r="H288" s="26">
        <f>B516</f>
        <v>2.1767459002886499E-4</v>
      </c>
    </row>
    <row r="289" spans="1:9" s="31" customFormat="1">
      <c r="A289" s="31" t="s">
        <v>208</v>
      </c>
      <c r="E289" s="31">
        <f>E35</f>
        <v>140.1</v>
      </c>
      <c r="F289" s="31">
        <f>E289*(365.25/7)</f>
        <v>7310.2178571428567</v>
      </c>
      <c r="H289" s="32"/>
      <c r="I289" s="31">
        <f>SUM(I254,I260,I271)</f>
        <v>5.1148730855003457</v>
      </c>
    </row>
    <row r="290" spans="1:9">
      <c r="C290" s="27"/>
      <c r="D290" s="27"/>
      <c r="F290" s="27"/>
    </row>
    <row r="291" spans="1:9" s="27" customFormat="1">
      <c r="A291" s="27" t="s">
        <v>41</v>
      </c>
      <c r="H291" s="28"/>
    </row>
    <row r="292" spans="1:9" s="27" customFormat="1">
      <c r="B292" s="27" t="s">
        <v>42</v>
      </c>
      <c r="E292" s="27">
        <f>E40</f>
        <v>1.4</v>
      </c>
      <c r="F292" s="27">
        <f>E292*(365.25/7)</f>
        <v>73.05</v>
      </c>
      <c r="G292" s="27">
        <v>1</v>
      </c>
      <c r="H292" s="28"/>
      <c r="I292" s="27">
        <f>F292*H294</f>
        <v>1.5804075705561325E-2</v>
      </c>
    </row>
    <row r="293" spans="1:9">
      <c r="C293" s="27" t="s">
        <v>42</v>
      </c>
      <c r="D293" s="27"/>
      <c r="E293" s="20">
        <f>G293*E292</f>
        <v>1.4</v>
      </c>
      <c r="F293" s="20">
        <f>E293*(365.25/7)</f>
        <v>73.05</v>
      </c>
      <c r="G293" s="20">
        <v>1</v>
      </c>
    </row>
    <row r="294" spans="1:9">
      <c r="C294" s="27"/>
      <c r="D294" s="3" t="s">
        <v>209</v>
      </c>
      <c r="H294" s="26">
        <f>B515</f>
        <v>2.1634600555183199E-4</v>
      </c>
    </row>
    <row r="295" spans="1:9" s="27" customFormat="1">
      <c r="B295" s="27" t="s">
        <v>43</v>
      </c>
      <c r="D295" s="27" t="s">
        <v>136</v>
      </c>
      <c r="E295" s="27">
        <f>E301-SUM(E298,E292)</f>
        <v>1.0000000000000036</v>
      </c>
      <c r="F295" s="27">
        <f>E295*(365.25/7)</f>
        <v>52.178571428571615</v>
      </c>
      <c r="G295" s="27">
        <v>1</v>
      </c>
      <c r="H295" s="28"/>
      <c r="I295" s="27">
        <f>F295*H297</f>
        <v>6.903425023357293E-3</v>
      </c>
    </row>
    <row r="296" spans="1:9">
      <c r="C296" s="27" t="s">
        <v>43</v>
      </c>
      <c r="D296" s="27"/>
      <c r="E296" s="20">
        <f>G296*E295</f>
        <v>1.0000000000000036</v>
      </c>
      <c r="F296" s="20">
        <f>E296*(365.25/7)</f>
        <v>52.178571428571615</v>
      </c>
      <c r="G296" s="20">
        <v>1</v>
      </c>
    </row>
    <row r="297" spans="1:9">
      <c r="C297" s="27"/>
      <c r="D297" s="37" t="s">
        <v>165</v>
      </c>
      <c r="H297" s="26">
        <f>B482</f>
        <v>1.32303833438743E-4</v>
      </c>
    </row>
    <row r="298" spans="1:9" s="27" customFormat="1">
      <c r="B298" s="27" t="s">
        <v>44</v>
      </c>
      <c r="E298" s="27">
        <f>E42</f>
        <v>28.2</v>
      </c>
      <c r="F298" s="27">
        <f>E298*(365.25/7)</f>
        <v>1471.4357142857143</v>
      </c>
      <c r="G298" s="27">
        <v>1</v>
      </c>
      <c r="H298" s="28"/>
      <c r="I298" s="27">
        <f>F298*H300</f>
        <v>5.288172703631297E-2</v>
      </c>
    </row>
    <row r="299" spans="1:9">
      <c r="C299" s="27" t="s">
        <v>44</v>
      </c>
      <c r="D299" s="27"/>
      <c r="E299" s="20">
        <f>G299*E298</f>
        <v>28.2</v>
      </c>
      <c r="F299" s="20">
        <f>E299*(365.25/7)</f>
        <v>1471.4357142857143</v>
      </c>
      <c r="G299" s="20">
        <v>1</v>
      </c>
    </row>
    <row r="300" spans="1:9">
      <c r="C300" s="27"/>
      <c r="D300" s="37" t="s">
        <v>210</v>
      </c>
      <c r="H300" s="26">
        <f>B521</f>
        <v>3.59388633311674E-5</v>
      </c>
    </row>
    <row r="301" spans="1:9" s="31" customFormat="1">
      <c r="A301" s="31" t="s">
        <v>211</v>
      </c>
      <c r="E301" s="31">
        <f>E39</f>
        <v>30.6</v>
      </c>
      <c r="F301" s="31">
        <f>E301*(365.25/7)</f>
        <v>1596.6642857142858</v>
      </c>
      <c r="H301" s="32"/>
      <c r="I301" s="31">
        <f>SUM(I292,I295,I298)</f>
        <v>7.5589227765231581E-2</v>
      </c>
    </row>
    <row r="302" spans="1:9">
      <c r="C302" s="27"/>
      <c r="D302" s="27"/>
      <c r="F302" s="27"/>
    </row>
    <row r="303" spans="1:9" s="27" customFormat="1">
      <c r="A303" s="27" t="s">
        <v>45</v>
      </c>
      <c r="H303" s="28"/>
    </row>
    <row r="304" spans="1:9" s="27" customFormat="1">
      <c r="B304" s="27" t="s">
        <v>46</v>
      </c>
      <c r="E304" s="27">
        <f>E44</f>
        <v>14.2</v>
      </c>
      <c r="F304" s="27">
        <f>E304*(365.25/7)</f>
        <v>740.93571428571431</v>
      </c>
      <c r="G304" s="27">
        <v>1.0000000000000002</v>
      </c>
      <c r="H304" s="28"/>
      <c r="I304" s="27">
        <f>SUM(I305,I306,I307,I309)</f>
        <v>9.7349574111133749E-2</v>
      </c>
    </row>
    <row r="305" spans="1:9">
      <c r="C305" s="27" t="s">
        <v>212</v>
      </c>
      <c r="D305" s="27"/>
      <c r="E305" s="20">
        <f>G305*E304</f>
        <v>7.1999999999999993</v>
      </c>
      <c r="F305" s="20">
        <f>E305*(365.25/7)</f>
        <v>375.68571428571425</v>
      </c>
      <c r="G305" s="20">
        <v>0.50704225352112675</v>
      </c>
      <c r="I305" s="20">
        <f>F305*H308</f>
        <v>4.9704660168172328E-2</v>
      </c>
    </row>
    <row r="306" spans="1:9">
      <c r="C306" s="27" t="s">
        <v>213</v>
      </c>
      <c r="D306" s="27"/>
      <c r="E306" s="20">
        <f>G306*E304</f>
        <v>3.7000000000000006</v>
      </c>
      <c r="F306" s="20">
        <f>E306*(365.25/7)</f>
        <v>193.06071428571431</v>
      </c>
      <c r="G306" s="20">
        <v>0.26056338028169018</v>
      </c>
      <c r="I306" s="20">
        <f>F306*H308</f>
        <v>2.5542672586421896E-2</v>
      </c>
    </row>
    <row r="307" spans="1:9">
      <c r="C307" s="27" t="s">
        <v>214</v>
      </c>
      <c r="D307" s="27"/>
      <c r="E307" s="20">
        <f>G307*E304</f>
        <v>3</v>
      </c>
      <c r="F307" s="20">
        <f>E307*(365.25/7)</f>
        <v>156.53571428571428</v>
      </c>
      <c r="G307" s="20">
        <v>0.21126760563380284</v>
      </c>
      <c r="I307" s="20">
        <f>F307*H308</f>
        <v>2.0710275070071806E-2</v>
      </c>
    </row>
    <row r="308" spans="1:9">
      <c r="C308" s="27"/>
      <c r="D308" s="37" t="s">
        <v>165</v>
      </c>
      <c r="H308" s="26">
        <f>B482</f>
        <v>1.32303833438743E-4</v>
      </c>
    </row>
    <row r="309" spans="1:9">
      <c r="C309" s="27" t="s">
        <v>215</v>
      </c>
      <c r="D309" s="27"/>
      <c r="E309" s="20">
        <f>G309*E304</f>
        <v>0.3</v>
      </c>
      <c r="F309" s="20">
        <f>E309*(365.25/7)</f>
        <v>15.653571428571428</v>
      </c>
      <c r="G309" s="20">
        <v>2.1126760563380281E-2</v>
      </c>
      <c r="I309" s="20">
        <f>F309*H310</f>
        <v>1.3919662864677234E-3</v>
      </c>
    </row>
    <row r="310" spans="1:9">
      <c r="C310" s="27"/>
      <c r="D310" s="37" t="s">
        <v>139</v>
      </c>
      <c r="H310" s="26">
        <f>B555</f>
        <v>8.8923239838230102E-5</v>
      </c>
    </row>
    <row r="311" spans="1:9" s="27" customFormat="1">
      <c r="B311" s="27" t="s">
        <v>47</v>
      </c>
      <c r="E311" s="27">
        <f>(E346-SUM(E343,E337,E331,E322,E314,E304))/2</f>
        <v>6.6000000000000014</v>
      </c>
      <c r="F311" s="27">
        <f>E311*(365.25/7)</f>
        <v>344.37857142857149</v>
      </c>
      <c r="G311" s="27">
        <v>1</v>
      </c>
      <c r="H311" s="28"/>
      <c r="I311" s="27">
        <f>E311*H313</f>
        <v>9.6518713715099309E-4</v>
      </c>
    </row>
    <row r="312" spans="1:9">
      <c r="C312" s="27" t="s">
        <v>47</v>
      </c>
      <c r="D312" s="27"/>
      <c r="E312" s="20" t="s">
        <v>105</v>
      </c>
      <c r="F312" s="20" t="e">
        <f>E312*(365.25/7)</f>
        <v>#VALUE!</v>
      </c>
      <c r="G312" s="20">
        <v>1</v>
      </c>
    </row>
    <row r="313" spans="1:9">
      <c r="C313" s="37"/>
      <c r="D313" s="37" t="s">
        <v>169</v>
      </c>
      <c r="H313" s="26">
        <f>B485</f>
        <v>1.4624047532590801E-4</v>
      </c>
    </row>
    <row r="314" spans="1:9" s="27" customFormat="1">
      <c r="B314" s="27" t="s">
        <v>48</v>
      </c>
      <c r="E314" s="27">
        <f>E46</f>
        <v>19.899999999999999</v>
      </c>
      <c r="F314" s="27">
        <f>E314*(365.25/7)</f>
        <v>1038.3535714285713</v>
      </c>
      <c r="G314" s="27">
        <v>1.0050251256281406</v>
      </c>
      <c r="H314" s="28"/>
      <c r="I314" s="27">
        <f>SUM(I315,I316,I318,I320)</f>
        <v>0.23075930843848849</v>
      </c>
    </row>
    <row r="315" spans="1:9">
      <c r="A315" s="20"/>
      <c r="C315" s="27" t="s">
        <v>216</v>
      </c>
      <c r="D315" s="27"/>
      <c r="E315" s="20">
        <f>G315*E314</f>
        <v>4.2</v>
      </c>
      <c r="F315" s="20">
        <f>E315*(365.25/7)</f>
        <v>219.15</v>
      </c>
      <c r="G315" s="20">
        <v>0.21105527638190957</v>
      </c>
      <c r="I315" s="20">
        <f>F315*H317</f>
        <v>3.204860016767274E-2</v>
      </c>
    </row>
    <row r="316" spans="1:9">
      <c r="A316" s="20"/>
      <c r="C316" s="27" t="s">
        <v>217</v>
      </c>
      <c r="D316" s="27"/>
      <c r="E316" s="20">
        <f>G316*E314</f>
        <v>4.5</v>
      </c>
      <c r="F316" s="20">
        <f>E316*(365.25/7)</f>
        <v>234.80357142857144</v>
      </c>
      <c r="G316" s="20">
        <v>0.22613065326633167</v>
      </c>
      <c r="I316" s="20">
        <f>F316*H317</f>
        <v>3.4337785893935081E-2</v>
      </c>
    </row>
    <row r="317" spans="1:9">
      <c r="A317" s="20"/>
      <c r="D317" s="37" t="s">
        <v>169</v>
      </c>
      <c r="H317" s="26">
        <f>B485</f>
        <v>1.4624047532590801E-4</v>
      </c>
    </row>
    <row r="318" spans="1:9">
      <c r="A318" s="20"/>
      <c r="C318" s="27" t="s">
        <v>218</v>
      </c>
      <c r="D318" s="27"/>
      <c r="E318" s="20">
        <f>G318*E314</f>
        <v>5.6</v>
      </c>
      <c r="F318" s="20">
        <f>E318*(365.25/7)</f>
        <v>292.2</v>
      </c>
      <c r="G318" s="20">
        <v>0.28140703517587939</v>
      </c>
      <c r="I318" s="20">
        <f>F318*H319</f>
        <v>0.12087839357789625</v>
      </c>
    </row>
    <row r="319" spans="1:9">
      <c r="A319" s="20"/>
      <c r="D319" s="3" t="s">
        <v>219</v>
      </c>
      <c r="H319" s="26">
        <f>B475</f>
        <v>4.1368375625563399E-4</v>
      </c>
    </row>
    <row r="320" spans="1:9">
      <c r="A320" s="20"/>
      <c r="C320" s="27" t="s">
        <v>220</v>
      </c>
      <c r="D320" s="27"/>
      <c r="E320" s="20">
        <f>G320*E314</f>
        <v>5.7</v>
      </c>
      <c r="F320" s="20">
        <f>E320*(365.25/7)</f>
        <v>297.41785714285714</v>
      </c>
      <c r="G320" s="20">
        <v>0.28643216080402012</v>
      </c>
      <c r="I320" s="20">
        <f>F320*H321</f>
        <v>4.3494528798984432E-2</v>
      </c>
    </row>
    <row r="321" spans="1:9">
      <c r="A321" s="20"/>
      <c r="C321" s="37"/>
      <c r="D321" s="37" t="s">
        <v>169</v>
      </c>
      <c r="H321" s="26">
        <f>B485</f>
        <v>1.4624047532590801E-4</v>
      </c>
    </row>
    <row r="322" spans="1:9" s="27" customFormat="1">
      <c r="B322" s="27" t="s">
        <v>49</v>
      </c>
      <c r="E322" s="27">
        <f>E47</f>
        <v>32.9</v>
      </c>
      <c r="F322" s="27">
        <f>E322*(365.25/7)</f>
        <v>1716.675</v>
      </c>
      <c r="G322" s="27">
        <v>1.0000000000000002</v>
      </c>
      <c r="H322" s="28"/>
      <c r="I322" s="27">
        <f>SUM(I323,I325,I327,I329)</f>
        <v>0.12569204900195358</v>
      </c>
    </row>
    <row r="323" spans="1:9">
      <c r="A323" s="20"/>
      <c r="C323" s="27" t="s">
        <v>221</v>
      </c>
      <c r="D323" s="27"/>
      <c r="E323" s="20">
        <f>G323*E322</f>
        <v>9.1</v>
      </c>
      <c r="F323" s="20">
        <f>E323*(365.25/7)</f>
        <v>474.82499999999999</v>
      </c>
      <c r="G323" s="20">
        <v>0.27659574468085107</v>
      </c>
      <c r="I323" s="20">
        <f>F323*H324</f>
        <v>5.2282469526742155E-2</v>
      </c>
    </row>
    <row r="324" spans="1:9">
      <c r="A324" s="20"/>
      <c r="D324" s="3" t="s">
        <v>222</v>
      </c>
      <c r="H324" s="26">
        <f>B553</f>
        <v>1.10108923343847E-4</v>
      </c>
    </row>
    <row r="325" spans="1:9">
      <c r="A325" s="20"/>
      <c r="C325" s="27" t="s">
        <v>223</v>
      </c>
      <c r="D325" s="27"/>
      <c r="E325" s="20">
        <f>G325*E322</f>
        <v>17</v>
      </c>
      <c r="F325" s="20">
        <f>E325*(365.25/7)</f>
        <v>887.03571428571433</v>
      </c>
      <c r="G325" s="20">
        <v>0.51671732522796354</v>
      </c>
      <c r="I325" s="20">
        <f>F325*H326</f>
        <v>5.71401104781721E-2</v>
      </c>
    </row>
    <row r="326" spans="1:9">
      <c r="A326" s="20"/>
      <c r="D326" s="3" t="s">
        <v>224</v>
      </c>
      <c r="H326" s="26">
        <f>B552</f>
        <v>6.4416922067432405E-5</v>
      </c>
    </row>
    <row r="327" spans="1:9">
      <c r="A327" s="20"/>
      <c r="C327" s="27" t="s">
        <v>225</v>
      </c>
      <c r="D327" s="27"/>
      <c r="E327" s="20">
        <f>G327*E322</f>
        <v>2.2999999999999998</v>
      </c>
      <c r="F327" s="20">
        <f>E327*(365.25/7)</f>
        <v>120.01071428571429</v>
      </c>
      <c r="G327" s="20">
        <v>6.9908814589665649E-2</v>
      </c>
      <c r="I327" s="20">
        <f>F327*H328</f>
        <v>6.3024868420657326E-3</v>
      </c>
    </row>
    <row r="328" spans="1:9">
      <c r="A328" s="20"/>
      <c r="D328" s="3" t="s">
        <v>226</v>
      </c>
      <c r="H328" s="26">
        <f>B536</f>
        <v>5.2516034752206799E-5</v>
      </c>
    </row>
    <row r="329" spans="1:9">
      <c r="A329" s="20"/>
      <c r="C329" s="27" t="s">
        <v>227</v>
      </c>
      <c r="D329" s="27"/>
      <c r="E329" s="20">
        <f>G329*E322</f>
        <v>4.5</v>
      </c>
      <c r="F329" s="20">
        <f>E329*(365.25/7)</f>
        <v>234.80357142857144</v>
      </c>
      <c r="G329" s="20">
        <v>0.13677811550151978</v>
      </c>
      <c r="I329" s="20">
        <f>F329*H330</f>
        <v>9.9669821549736009E-3</v>
      </c>
    </row>
    <row r="330" spans="1:9">
      <c r="A330" s="20"/>
      <c r="D330" s="3" t="s">
        <v>228</v>
      </c>
      <c r="H330" s="26">
        <f>B554</f>
        <v>4.2448171015173903E-5</v>
      </c>
    </row>
    <row r="331" spans="1:9" s="27" customFormat="1">
      <c r="B331" s="27" t="s">
        <v>229</v>
      </c>
      <c r="E331" s="27">
        <f>E48</f>
        <v>10.199999999999999</v>
      </c>
      <c r="F331" s="27">
        <f>E331*(365.25/7)</f>
        <v>532.22142857142853</v>
      </c>
      <c r="G331" s="27">
        <v>1.0098039215686276</v>
      </c>
      <c r="H331" s="28"/>
      <c r="I331" s="27">
        <f>SUM(I332:I334,I335)</f>
        <v>0.21165032157764074</v>
      </c>
    </row>
    <row r="332" spans="1:9">
      <c r="A332" s="20"/>
      <c r="C332" s="27" t="s">
        <v>230</v>
      </c>
      <c r="D332" s="27"/>
      <c r="E332" s="20">
        <f>G332*E331</f>
        <v>3.3</v>
      </c>
      <c r="F332" s="20">
        <f>E332*(365.25/7)</f>
        <v>172.18928571428572</v>
      </c>
      <c r="G332" s="20">
        <v>0.3235294117647059</v>
      </c>
      <c r="I332" s="20">
        <f>F332*$H$336</f>
        <v>6.7810297204486836E-2</v>
      </c>
    </row>
    <row r="333" spans="1:9">
      <c r="A333" s="20"/>
      <c r="C333" s="27" t="s">
        <v>231</v>
      </c>
      <c r="D333" s="27"/>
      <c r="E333" s="20">
        <f>G333*E331</f>
        <v>3.3</v>
      </c>
      <c r="F333" s="20">
        <f>E333*(365.25/7)</f>
        <v>172.18928571428572</v>
      </c>
      <c r="G333" s="20">
        <v>0.3235294117647059</v>
      </c>
      <c r="I333" s="20">
        <f>F333*$H$336</f>
        <v>6.7810297204486836E-2</v>
      </c>
    </row>
    <row r="334" spans="1:9">
      <c r="A334" s="20"/>
      <c r="C334" s="27" t="s">
        <v>232</v>
      </c>
      <c r="D334" s="27"/>
      <c r="E334" s="20">
        <f>G334*E331</f>
        <v>1.1000000000000001</v>
      </c>
      <c r="F334" s="20">
        <f>E334*(365.25/7)</f>
        <v>57.396428571428579</v>
      </c>
      <c r="G334" s="20">
        <v>0.10784313725490198</v>
      </c>
      <c r="I334" s="20">
        <f>F334*$H$336</f>
        <v>2.2603432401495614E-2</v>
      </c>
    </row>
    <row r="335" spans="1:9">
      <c r="A335" s="20"/>
      <c r="C335" s="27" t="s">
        <v>233</v>
      </c>
      <c r="D335" s="27"/>
      <c r="E335" s="20">
        <f>G335*E331</f>
        <v>2.6</v>
      </c>
      <c r="F335" s="20">
        <f>E335*(365.25/7)</f>
        <v>135.66428571428571</v>
      </c>
      <c r="G335" s="20">
        <v>0.25490196078431376</v>
      </c>
      <c r="I335" s="20">
        <f>F335*$H$336</f>
        <v>5.3426294767171444E-2</v>
      </c>
    </row>
    <row r="336" spans="1:9">
      <c r="A336" s="20"/>
      <c r="C336" s="27"/>
      <c r="D336" s="37" t="s">
        <v>234</v>
      </c>
      <c r="H336" s="26">
        <f>B471</f>
        <v>3.9381252395114002E-4</v>
      </c>
    </row>
    <row r="337" spans="1:9" s="27" customFormat="1">
      <c r="B337" s="27" t="s">
        <v>51</v>
      </c>
      <c r="E337" s="27">
        <f>E49</f>
        <v>6.8</v>
      </c>
      <c r="F337" s="27">
        <f>E337*(365.25/7)</f>
        <v>354.81428571428575</v>
      </c>
      <c r="G337" s="27">
        <v>1</v>
      </c>
      <c r="H337" s="28"/>
      <c r="I337" s="27">
        <f>F337*H339</f>
        <v>3.4850955422065059E-2</v>
      </c>
    </row>
    <row r="338" spans="1:9">
      <c r="A338" s="20"/>
      <c r="C338" s="27" t="s">
        <v>51</v>
      </c>
      <c r="D338" s="27"/>
      <c r="E338" s="20">
        <f>G338*E337</f>
        <v>6.8</v>
      </c>
      <c r="F338" s="20">
        <f>E338*(365.25/7)</f>
        <v>354.81428571428575</v>
      </c>
      <c r="G338" s="20">
        <v>1</v>
      </c>
    </row>
    <row r="339" spans="1:9">
      <c r="A339" s="20"/>
      <c r="C339" s="27"/>
      <c r="D339" s="37" t="s">
        <v>235</v>
      </c>
      <c r="H339" s="26">
        <f>B509</f>
        <v>9.8223089726800898E-5</v>
      </c>
    </row>
    <row r="340" spans="1:9" s="27" customFormat="1">
      <c r="B340" s="27" t="s">
        <v>52</v>
      </c>
      <c r="E340" s="27">
        <f>(E346-SUM(E343,E337,E331,E322,E314,E304))/2</f>
        <v>6.6000000000000014</v>
      </c>
      <c r="F340" s="27">
        <f>E340*(365.25/7)</f>
        <v>344.37857142857149</v>
      </c>
      <c r="G340" s="27">
        <v>1</v>
      </c>
      <c r="H340" s="28"/>
      <c r="I340" s="27">
        <f>F340*H342</f>
        <v>3.3825927321416087E-2</v>
      </c>
    </row>
    <row r="341" spans="1:9">
      <c r="A341" s="20"/>
      <c r="C341" s="27" t="s">
        <v>52</v>
      </c>
      <c r="D341" s="27"/>
      <c r="E341" s="20">
        <f>G341*E340</f>
        <v>6.6000000000000014</v>
      </c>
      <c r="F341" s="20">
        <f>E341*(365.25/7)</f>
        <v>344.37857142857149</v>
      </c>
      <c r="G341" s="20">
        <v>1</v>
      </c>
    </row>
    <row r="342" spans="1:9">
      <c r="A342" s="20"/>
      <c r="C342" s="27"/>
      <c r="D342" s="37" t="s">
        <v>235</v>
      </c>
      <c r="H342" s="26">
        <f>B509</f>
        <v>9.8223089726800898E-5</v>
      </c>
    </row>
    <row r="343" spans="1:9" s="27" customFormat="1">
      <c r="B343" s="27" t="s">
        <v>53</v>
      </c>
      <c r="E343" s="27">
        <f>E51</f>
        <v>3.2</v>
      </c>
      <c r="F343" s="27">
        <f>E343*(365.25/7)</f>
        <v>166.97142857142859</v>
      </c>
      <c r="G343" s="27">
        <v>1</v>
      </c>
      <c r="H343" s="28"/>
      <c r="I343" s="27">
        <f>F343*H345</f>
        <v>1.6400449610383557E-2</v>
      </c>
    </row>
    <row r="344" spans="1:9">
      <c r="A344" s="20"/>
      <c r="C344" s="27" t="s">
        <v>53</v>
      </c>
      <c r="D344" s="27"/>
      <c r="E344" s="20">
        <f>G344*E343</f>
        <v>3.2</v>
      </c>
      <c r="F344" s="20">
        <f>E344*(365.25/7)</f>
        <v>166.97142857142859</v>
      </c>
      <c r="G344" s="20">
        <v>1</v>
      </c>
    </row>
    <row r="345" spans="1:9">
      <c r="A345" s="20"/>
      <c r="C345" s="27"/>
      <c r="D345" s="37" t="s">
        <v>235</v>
      </c>
      <c r="H345" s="26">
        <f>B509</f>
        <v>9.8223089726800898E-5</v>
      </c>
    </row>
    <row r="346" spans="1:9" s="31" customFormat="1">
      <c r="A346" s="31" t="s">
        <v>236</v>
      </c>
      <c r="E346" s="31">
        <f>E43</f>
        <v>100.4</v>
      </c>
      <c r="F346" s="31">
        <f>E346*(365.25/7)</f>
        <v>5238.7285714285717</v>
      </c>
      <c r="H346" s="32"/>
      <c r="I346" s="31">
        <f>SUM(I304,I311,I314,I322,I331,I337,I340,I343)</f>
        <v>0.7514937726202322</v>
      </c>
    </row>
    <row r="347" spans="1:9">
      <c r="C347" s="27"/>
      <c r="D347" s="27"/>
      <c r="F347" s="27"/>
    </row>
    <row r="348" spans="1:9" s="27" customFormat="1">
      <c r="A348" s="27" t="s">
        <v>54</v>
      </c>
      <c r="H348" s="28"/>
    </row>
    <row r="349" spans="1:9" s="27" customFormat="1">
      <c r="B349" s="27" t="s">
        <v>237</v>
      </c>
      <c r="E349" s="27">
        <v>0</v>
      </c>
      <c r="F349" s="27">
        <f>E349*(365.25/7)</f>
        <v>0</v>
      </c>
      <c r="G349" s="27">
        <v>1</v>
      </c>
      <c r="H349" s="28"/>
      <c r="I349" s="27">
        <f>F349*H351</f>
        <v>0</v>
      </c>
    </row>
    <row r="350" spans="1:9">
      <c r="C350" s="27" t="s">
        <v>237</v>
      </c>
      <c r="D350" s="27"/>
      <c r="E350" s="20">
        <f>G350*E349</f>
        <v>0</v>
      </c>
      <c r="F350" s="20">
        <f>E350*(365.25/7)</f>
        <v>0</v>
      </c>
      <c r="G350" s="20">
        <v>1</v>
      </c>
    </row>
    <row r="351" spans="1:9">
      <c r="C351" s="27"/>
      <c r="D351" s="37" t="s">
        <v>238</v>
      </c>
      <c r="H351" s="26">
        <f>B545</f>
        <v>3.824755326939E-5</v>
      </c>
    </row>
    <row r="352" spans="1:9" s="27" customFormat="1">
      <c r="B352" s="27" t="s">
        <v>239</v>
      </c>
      <c r="E352" s="27">
        <v>0</v>
      </c>
      <c r="F352" s="27">
        <f>E352*(365.25/7)</f>
        <v>0</v>
      </c>
      <c r="G352" s="27">
        <v>1</v>
      </c>
      <c r="H352" s="28"/>
      <c r="I352" s="27">
        <f>F352*H354</f>
        <v>0</v>
      </c>
    </row>
    <row r="353" spans="1:9">
      <c r="C353" s="27" t="s">
        <v>239</v>
      </c>
      <c r="D353" s="27"/>
      <c r="E353" s="20">
        <f>G353*E352</f>
        <v>0</v>
      </c>
      <c r="F353" s="20">
        <f>E353*(365.25/7)</f>
        <v>0</v>
      </c>
      <c r="G353" s="20">
        <v>1</v>
      </c>
    </row>
    <row r="354" spans="1:9">
      <c r="C354" s="27"/>
      <c r="D354" s="37" t="s">
        <v>240</v>
      </c>
      <c r="H354" s="26">
        <f>B546</f>
        <v>5.6504860152661899E-5</v>
      </c>
    </row>
    <row r="355" spans="1:9" s="27" customFormat="1">
      <c r="B355" s="27" t="s">
        <v>241</v>
      </c>
      <c r="E355" s="27">
        <v>0</v>
      </c>
      <c r="F355" s="27">
        <f>E355*(365.25/7)</f>
        <v>0</v>
      </c>
      <c r="G355" s="27">
        <v>1</v>
      </c>
      <c r="H355" s="28"/>
      <c r="I355" s="27">
        <f>F355*H357</f>
        <v>0</v>
      </c>
    </row>
    <row r="356" spans="1:9">
      <c r="C356" s="27" t="s">
        <v>241</v>
      </c>
      <c r="D356" s="27"/>
      <c r="E356" s="20">
        <f>G356*E355</f>
        <v>0</v>
      </c>
      <c r="F356" s="20">
        <f>E356*(365.25/7)</f>
        <v>0</v>
      </c>
      <c r="G356" s="20">
        <v>1</v>
      </c>
    </row>
    <row r="357" spans="1:9">
      <c r="C357" s="27"/>
      <c r="D357" s="37" t="s">
        <v>242</v>
      </c>
      <c r="H357" s="26">
        <f>B547</f>
        <v>9.3256242008266403E-5</v>
      </c>
    </row>
    <row r="358" spans="1:9" s="27" customFormat="1">
      <c r="B358" s="27" t="s">
        <v>243</v>
      </c>
      <c r="E358" s="27">
        <v>0</v>
      </c>
      <c r="F358" s="27">
        <f>E358*(365.25/7)</f>
        <v>0</v>
      </c>
      <c r="G358" s="27">
        <v>1</v>
      </c>
      <c r="H358" s="28"/>
      <c r="I358" s="27">
        <f>F358*H360</f>
        <v>0</v>
      </c>
    </row>
    <row r="359" spans="1:9">
      <c r="C359" s="27" t="s">
        <v>243</v>
      </c>
      <c r="D359" s="27"/>
      <c r="E359" s="20">
        <f>G359*E358</f>
        <v>0</v>
      </c>
      <c r="F359" s="20">
        <f>E359*(365.25/7)</f>
        <v>0</v>
      </c>
      <c r="G359" s="20">
        <v>1</v>
      </c>
    </row>
    <row r="360" spans="1:9">
      <c r="C360" s="27"/>
      <c r="D360" s="37" t="s">
        <v>244</v>
      </c>
      <c r="H360" s="26">
        <f>B548</f>
        <v>8.2876669036578793E-5</v>
      </c>
    </row>
    <row r="361" spans="1:9" s="31" customFormat="1">
      <c r="A361" s="31" t="s">
        <v>245</v>
      </c>
      <c r="E361" s="31">
        <v>0</v>
      </c>
      <c r="F361" s="31">
        <f>E361*(365.25/7)</f>
        <v>0</v>
      </c>
      <c r="H361" s="39"/>
      <c r="I361" s="40">
        <f>SUM(I349,I352,I355,I358)</f>
        <v>0</v>
      </c>
    </row>
    <row r="362" spans="1:9">
      <c r="C362" s="27"/>
      <c r="D362" s="27"/>
      <c r="F362" s="27"/>
    </row>
    <row r="363" spans="1:9" s="27" customFormat="1">
      <c r="A363" s="27" t="s">
        <v>55</v>
      </c>
      <c r="H363" s="28"/>
    </row>
    <row r="364" spans="1:9" s="27" customFormat="1">
      <c r="B364" s="27" t="s">
        <v>56</v>
      </c>
      <c r="E364" s="27">
        <f>E54</f>
        <v>21</v>
      </c>
      <c r="F364" s="27">
        <f>E364*(365.25/7)</f>
        <v>1095.75</v>
      </c>
      <c r="G364" s="27">
        <v>0.98571428571428577</v>
      </c>
      <c r="H364" s="28"/>
      <c r="I364" s="27">
        <f>SUM(I365,I367,I369)</f>
        <v>6.0809355256451883E-2</v>
      </c>
    </row>
    <row r="365" spans="1:9">
      <c r="C365" s="27" t="s">
        <v>246</v>
      </c>
      <c r="D365" s="27"/>
      <c r="E365" s="20">
        <f>G365*E364</f>
        <v>7.6</v>
      </c>
      <c r="F365" s="20">
        <f>E365*(365.25/7)</f>
        <v>396.55714285714288</v>
      </c>
      <c r="G365" s="20">
        <v>0.3619047619047619</v>
      </c>
      <c r="I365" s="20">
        <f>F365*H366</f>
        <v>2.1565762845206747E-2</v>
      </c>
    </row>
    <row r="366" spans="1:9">
      <c r="C366" s="27"/>
      <c r="D366" s="37" t="s">
        <v>247</v>
      </c>
      <c r="H366" s="26">
        <f>B556</f>
        <v>5.4382484929733503E-5</v>
      </c>
    </row>
    <row r="367" spans="1:9">
      <c r="C367" s="27" t="s">
        <v>248</v>
      </c>
      <c r="D367" s="27">
        <f>F364-SUM(F365,F369)</f>
        <v>15.653571428571468</v>
      </c>
      <c r="E367" s="20" t="s">
        <v>105</v>
      </c>
      <c r="F367" s="27" t="e">
        <f>E367*(365.25/7)</f>
        <v>#VALUE!</v>
      </c>
      <c r="G367" s="20">
        <v>1.4285714285714235E-2</v>
      </c>
      <c r="I367" s="20">
        <f>D367*H368</f>
        <v>2.0710275070071858E-3</v>
      </c>
    </row>
    <row r="368" spans="1:9">
      <c r="C368" s="27"/>
      <c r="D368" s="37" t="s">
        <v>165</v>
      </c>
      <c r="F368" s="27"/>
      <c r="H368" s="26">
        <f>B482</f>
        <v>1.32303833438743E-4</v>
      </c>
    </row>
    <row r="369" spans="1:9">
      <c r="C369" s="27" t="s">
        <v>249</v>
      </c>
      <c r="D369" s="27"/>
      <c r="E369" s="20">
        <f>G369*E364</f>
        <v>13.1</v>
      </c>
      <c r="F369" s="20">
        <f>E369*(365.25/7)</f>
        <v>683.53928571428571</v>
      </c>
      <c r="G369" s="20">
        <v>0.62380952380952381</v>
      </c>
      <c r="I369" s="20">
        <f>F369*H370</f>
        <v>3.7172564904237947E-2</v>
      </c>
    </row>
    <row r="370" spans="1:9">
      <c r="C370" s="27"/>
      <c r="D370" s="34" t="s">
        <v>247</v>
      </c>
      <c r="H370" s="26">
        <f>B556</f>
        <v>5.4382484929733503E-5</v>
      </c>
    </row>
    <row r="371" spans="1:9" s="27" customFormat="1">
      <c r="B371" s="27" t="s">
        <v>57</v>
      </c>
      <c r="E371" s="27" t="s">
        <v>105</v>
      </c>
      <c r="F371" s="27" t="e">
        <f>E371*(365.25/7)</f>
        <v>#VALUE!</v>
      </c>
      <c r="G371" s="27">
        <v>1</v>
      </c>
      <c r="H371" s="28"/>
      <c r="I371" s="27">
        <f>0</f>
        <v>0</v>
      </c>
    </row>
    <row r="372" spans="1:9">
      <c r="C372" s="27" t="s">
        <v>57</v>
      </c>
      <c r="D372" s="27"/>
      <c r="E372" s="20" t="s">
        <v>105</v>
      </c>
      <c r="F372" s="27" t="e">
        <f>E372*(365.25/7)</f>
        <v>#VALUE!</v>
      </c>
      <c r="G372" s="20">
        <v>1</v>
      </c>
    </row>
    <row r="373" spans="1:9" s="27" customFormat="1">
      <c r="B373" s="27" t="s">
        <v>250</v>
      </c>
      <c r="E373" s="27">
        <f>E56</f>
        <v>14.5</v>
      </c>
      <c r="F373" s="27">
        <f>E373*(365.25/7)</f>
        <v>756.58928571428578</v>
      </c>
      <c r="G373" s="27">
        <v>0.99310344827586206</v>
      </c>
      <c r="H373" s="28"/>
      <c r="I373" s="27">
        <f>SUM(I374,I375)</f>
        <v>0.10988091486059226</v>
      </c>
    </row>
    <row r="374" spans="1:9">
      <c r="C374" s="27" t="s">
        <v>251</v>
      </c>
      <c r="D374" s="27"/>
      <c r="E374" s="20">
        <f>G374*E373</f>
        <v>3.1</v>
      </c>
      <c r="F374" s="20">
        <f>E374*(365.25/7)</f>
        <v>161.75357142857143</v>
      </c>
      <c r="G374" s="20">
        <v>0.21379310344827587</v>
      </c>
      <c r="I374" s="20">
        <f>F374*H376</f>
        <v>2.3654919171377499E-2</v>
      </c>
    </row>
    <row r="375" spans="1:9">
      <c r="C375" s="27" t="s">
        <v>252</v>
      </c>
      <c r="D375" s="27"/>
      <c r="E375" s="20">
        <f>G375*E373</f>
        <v>11.3</v>
      </c>
      <c r="F375" s="20">
        <f>E375*(365.25/7)</f>
        <v>589.61785714285725</v>
      </c>
      <c r="G375" s="20">
        <v>0.77931034482758621</v>
      </c>
      <c r="I375" s="20">
        <f>F375*H376</f>
        <v>8.6225995689214768E-2</v>
      </c>
    </row>
    <row r="376" spans="1:9">
      <c r="C376" s="27"/>
      <c r="D376" s="37" t="s">
        <v>169</v>
      </c>
      <c r="H376" s="26">
        <f>B485</f>
        <v>1.4624047532590801E-4</v>
      </c>
      <c r="I376" s="41"/>
    </row>
    <row r="377" spans="1:9" s="27" customFormat="1">
      <c r="B377" s="27" t="s">
        <v>59</v>
      </c>
      <c r="E377" s="27">
        <f>E57</f>
        <v>41.7</v>
      </c>
      <c r="F377" s="27">
        <f>E377*(365.25/7)</f>
        <v>2175.846428571429</v>
      </c>
      <c r="G377" s="27">
        <v>0.99760191846522783</v>
      </c>
      <c r="H377" s="28"/>
      <c r="I377" s="27">
        <f>SUM(I378,I380,I381,I382,I383,I384,I385)</f>
        <v>6.7752332814859498E-2</v>
      </c>
    </row>
    <row r="378" spans="1:9">
      <c r="A378" s="20"/>
      <c r="C378" s="27" t="s">
        <v>253</v>
      </c>
      <c r="D378" s="27"/>
      <c r="E378" s="20">
        <f>G378*E377</f>
        <v>6.9</v>
      </c>
      <c r="F378" s="20">
        <f>E378*(365.25/7)</f>
        <v>360.0321428571429</v>
      </c>
      <c r="G378" s="20">
        <v>0.16546762589928057</v>
      </c>
      <c r="I378" s="20">
        <f>F378*H379</f>
        <v>1.071969722899873E-2</v>
      </c>
    </row>
    <row r="379" spans="1:9">
      <c r="A379" s="20"/>
      <c r="C379" s="27"/>
      <c r="D379" s="3" t="s">
        <v>253</v>
      </c>
      <c r="H379" s="26">
        <f>B524</f>
        <v>2.9774278329510701E-5</v>
      </c>
    </row>
    <row r="380" spans="1:9">
      <c r="A380" s="20"/>
      <c r="C380" s="27" t="s">
        <v>254</v>
      </c>
      <c r="D380" s="27"/>
      <c r="E380" s="20">
        <f>G380*E377</f>
        <v>2.7</v>
      </c>
      <c r="F380" s="20">
        <f t="shared" ref="F380:F385" si="2">E380*(365.25/7)</f>
        <v>140.88214285714287</v>
      </c>
      <c r="G380" s="20">
        <v>6.4748201438848921E-2</v>
      </c>
      <c r="I380" s="20">
        <f>F380*H386</f>
        <v>4.437697869793201E-3</v>
      </c>
    </row>
    <row r="381" spans="1:9">
      <c r="A381" s="20"/>
      <c r="C381" s="27" t="s">
        <v>255</v>
      </c>
      <c r="D381" s="27"/>
      <c r="E381" s="20">
        <f>G381*E377</f>
        <v>2.1</v>
      </c>
      <c r="F381" s="20">
        <f t="shared" si="2"/>
        <v>109.575</v>
      </c>
      <c r="G381" s="20">
        <v>5.0359712230215826E-2</v>
      </c>
      <c r="I381" s="20">
        <f>F381*H386</f>
        <v>3.4515427876169341E-3</v>
      </c>
    </row>
    <row r="382" spans="1:9">
      <c r="A382" s="20"/>
      <c r="C382" s="27" t="s">
        <v>256</v>
      </c>
      <c r="D382" s="27"/>
      <c r="E382" s="20">
        <f>G382*E377</f>
        <v>6.9</v>
      </c>
      <c r="F382" s="20">
        <f t="shared" si="2"/>
        <v>360.0321428571429</v>
      </c>
      <c r="G382" s="20">
        <v>0.16546762589928057</v>
      </c>
      <c r="I382" s="20">
        <f>F382*$H$386</f>
        <v>1.1340783445027071E-2</v>
      </c>
    </row>
    <row r="383" spans="1:9">
      <c r="A383" s="20"/>
      <c r="C383" s="27" t="s">
        <v>257</v>
      </c>
      <c r="D383" s="27"/>
      <c r="E383" s="20">
        <f>G383*E377</f>
        <v>9.1</v>
      </c>
      <c r="F383" s="20">
        <f t="shared" si="2"/>
        <v>474.82499999999999</v>
      </c>
      <c r="G383" s="20">
        <v>0.21822541966426856</v>
      </c>
      <c r="I383" s="20">
        <f>F383*H386</f>
        <v>1.4956685413006715E-2</v>
      </c>
    </row>
    <row r="384" spans="1:9">
      <c r="A384" s="20"/>
      <c r="C384" s="27" t="s">
        <v>258</v>
      </c>
      <c r="D384" s="27"/>
      <c r="E384" s="20">
        <f>G384*E377</f>
        <v>11.3</v>
      </c>
      <c r="F384" s="20">
        <f t="shared" si="2"/>
        <v>589.61785714285725</v>
      </c>
      <c r="G384" s="20">
        <v>0.27098321342925658</v>
      </c>
      <c r="I384" s="20">
        <f>F384*H386</f>
        <v>1.8572587380986362E-2</v>
      </c>
    </row>
    <row r="385" spans="1:9">
      <c r="A385" s="20"/>
      <c r="C385" s="27" t="s">
        <v>259</v>
      </c>
      <c r="D385" s="27"/>
      <c r="E385" s="20">
        <f>G385*E377</f>
        <v>2.6</v>
      </c>
      <c r="F385" s="20">
        <f t="shared" si="2"/>
        <v>135.66428571428571</v>
      </c>
      <c r="G385" s="20">
        <v>6.235011990407674E-2</v>
      </c>
      <c r="I385" s="20">
        <f>F385*H386</f>
        <v>4.2733386894304899E-3</v>
      </c>
    </row>
    <row r="386" spans="1:9">
      <c r="A386" s="20"/>
      <c r="C386" s="27"/>
      <c r="D386" s="3" t="s">
        <v>260</v>
      </c>
      <c r="H386" s="26">
        <f>B525</f>
        <v>3.1499363792990501E-5</v>
      </c>
    </row>
    <row r="387" spans="1:9" s="27" customFormat="1">
      <c r="B387" s="27" t="s">
        <v>60</v>
      </c>
      <c r="E387" s="27">
        <f>E58</f>
        <v>5.2</v>
      </c>
      <c r="F387" s="27">
        <f>E387*(365.25/7)</f>
        <v>271.32857142857142</v>
      </c>
      <c r="G387" s="27">
        <v>1</v>
      </c>
      <c r="H387" s="28"/>
      <c r="I387" s="27">
        <f>F387*H390</f>
        <v>7.8790615275017781E-3</v>
      </c>
    </row>
    <row r="388" spans="1:9">
      <c r="A388" s="20"/>
      <c r="C388" s="27" t="s">
        <v>261</v>
      </c>
      <c r="D388" s="27"/>
      <c r="E388" s="20">
        <f>G388*E387</f>
        <v>5.2</v>
      </c>
      <c r="F388" s="20">
        <f>E388*(365.25/7)</f>
        <v>271.32857142857142</v>
      </c>
      <c r="G388" s="20">
        <v>1</v>
      </c>
    </row>
    <row r="389" spans="1:9">
      <c r="A389" s="20"/>
      <c r="C389" s="27" t="s">
        <v>262</v>
      </c>
      <c r="D389" s="27"/>
      <c r="E389" s="20" t="s">
        <v>263</v>
      </c>
      <c r="F389" s="20" t="e">
        <f>E389*(365.25/7)</f>
        <v>#VALUE!</v>
      </c>
    </row>
    <row r="390" spans="1:9">
      <c r="A390" s="20"/>
      <c r="C390" s="27"/>
      <c r="D390" s="37" t="s">
        <v>264</v>
      </c>
      <c r="H390" s="26">
        <f>B523</f>
        <v>2.9038819929717501E-5</v>
      </c>
    </row>
    <row r="391" spans="1:9" s="27" customFormat="1">
      <c r="B391" s="27" t="s">
        <v>61</v>
      </c>
      <c r="E391" s="27">
        <f>E400-SUM(E364,E373,E377,E387)</f>
        <v>8.0999999999999943</v>
      </c>
      <c r="F391" s="27">
        <f>E391*(365.25/7)</f>
        <v>422.64642857142832</v>
      </c>
      <c r="G391" s="27">
        <v>1</v>
      </c>
      <c r="H391" s="28"/>
      <c r="I391" s="27">
        <f>SUM(I392,I394,I398)</f>
        <v>2.4398193780719491E-2</v>
      </c>
    </row>
    <row r="392" spans="1:9">
      <c r="A392" s="20"/>
      <c r="C392" s="27" t="s">
        <v>265</v>
      </c>
      <c r="D392" s="27"/>
      <c r="E392" s="20">
        <f>G392*E391</f>
        <v>1.4999999999999991</v>
      </c>
      <c r="F392" s="20">
        <f>E392*(365.25/7)</f>
        <v>78.267857142857096</v>
      </c>
      <c r="G392" s="20">
        <v>0.1851851851851852</v>
      </c>
      <c r="I392" s="20">
        <f>F392*H393</f>
        <v>6.3127967556613138E-3</v>
      </c>
    </row>
    <row r="393" spans="1:9">
      <c r="A393" s="20"/>
      <c r="C393" s="27"/>
      <c r="D393" s="37" t="s">
        <v>266</v>
      </c>
      <c r="H393" s="26">
        <f>B557</f>
        <v>8.0656312643630801E-5</v>
      </c>
    </row>
    <row r="394" spans="1:9">
      <c r="C394" s="27" t="s">
        <v>267</v>
      </c>
      <c r="D394" s="27"/>
      <c r="E394" s="20">
        <f>G394*E391</f>
        <v>1.6999999999999988</v>
      </c>
      <c r="F394" s="20">
        <f>E394*(365.25/7)</f>
        <v>88.703571428571365</v>
      </c>
      <c r="G394" s="20">
        <v>0.20987654320987656</v>
      </c>
      <c r="I394" s="20">
        <f>F394*H395</f>
        <v>4.6583598397877115E-3</v>
      </c>
    </row>
    <row r="395" spans="1:9">
      <c r="C395" s="27"/>
      <c r="D395" s="37" t="s">
        <v>226</v>
      </c>
      <c r="H395" s="26">
        <f>B536</f>
        <v>5.2516034752206799E-5</v>
      </c>
    </row>
    <row r="396" spans="1:9">
      <c r="C396" s="27" t="s">
        <v>268</v>
      </c>
      <c r="D396" s="42">
        <f>F391-SUM(F392,F394,F398)</f>
        <v>0</v>
      </c>
      <c r="E396" s="20" t="s">
        <v>105</v>
      </c>
      <c r="F396" s="20" t="e">
        <f>E396*(365.25/7)</f>
        <v>#VALUE!</v>
      </c>
      <c r="G396" s="20">
        <v>0</v>
      </c>
      <c r="I396" s="20">
        <v>0</v>
      </c>
    </row>
    <row r="397" spans="1:9">
      <c r="C397" s="27"/>
      <c r="D397" s="37" t="s">
        <v>268</v>
      </c>
      <c r="H397" s="26">
        <f>B531</f>
        <v>5.5162550217499002E-5</v>
      </c>
    </row>
    <row r="398" spans="1:9">
      <c r="C398" s="27" t="s">
        <v>269</v>
      </c>
      <c r="D398" s="27"/>
      <c r="E398" s="20">
        <f>G398*E391</f>
        <v>4.8999999999999968</v>
      </c>
      <c r="F398" s="20">
        <f>E398*(365.25/7)</f>
        <v>255.67499999999984</v>
      </c>
      <c r="G398" s="20">
        <v>0.60493827160493829</v>
      </c>
      <c r="I398" s="20">
        <f>F398*H399</f>
        <v>1.3427037185270465E-2</v>
      </c>
    </row>
    <row r="399" spans="1:9">
      <c r="C399" s="27"/>
      <c r="D399" s="37" t="s">
        <v>226</v>
      </c>
      <c r="H399" s="26">
        <f>B536</f>
        <v>5.2516034752206799E-5</v>
      </c>
    </row>
    <row r="400" spans="1:9" s="31" customFormat="1">
      <c r="A400" s="31" t="s">
        <v>270</v>
      </c>
      <c r="E400" s="31">
        <f>E53</f>
        <v>90.5</v>
      </c>
      <c r="F400" s="31">
        <f>E400*(365.25/7)</f>
        <v>4722.1607142857147</v>
      </c>
      <c r="H400" s="32"/>
      <c r="I400" s="31">
        <f>SUM(I364,I371,I373,I377,I387,I391)</f>
        <v>0.2707198582401249</v>
      </c>
    </row>
    <row r="401" spans="1:9">
      <c r="C401" s="27"/>
      <c r="D401" s="27"/>
      <c r="F401" s="27"/>
    </row>
    <row r="402" spans="1:9" s="27" customFormat="1">
      <c r="A402" s="27" t="s">
        <v>62</v>
      </c>
      <c r="H402" s="28"/>
    </row>
    <row r="403" spans="1:9" s="27" customFormat="1">
      <c r="B403" s="27" t="s">
        <v>63</v>
      </c>
      <c r="E403" s="27">
        <f>E61</f>
        <v>70.5</v>
      </c>
      <c r="F403" s="27">
        <f>E403*(365.25/7)</f>
        <v>3678.5892857142858</v>
      </c>
      <c r="G403" s="27">
        <v>0.9659574468085107</v>
      </c>
      <c r="H403" s="28"/>
      <c r="I403" s="27">
        <f>F403*H408</f>
        <v>0.10682189186324527</v>
      </c>
    </row>
    <row r="404" spans="1:9">
      <c r="C404" s="27" t="s">
        <v>271</v>
      </c>
      <c r="D404" s="27"/>
      <c r="E404" s="20">
        <f>G404*E403</f>
        <v>64.900000000000006</v>
      </c>
      <c r="F404" s="20">
        <f>E404*(365.25/7)</f>
        <v>3386.389285714286</v>
      </c>
      <c r="G404" s="20">
        <v>0.92056737588652493</v>
      </c>
    </row>
    <row r="405" spans="1:9">
      <c r="C405" s="27" t="s">
        <v>272</v>
      </c>
      <c r="D405" s="27"/>
      <c r="E405" s="20">
        <f>G405*E403</f>
        <v>3.2</v>
      </c>
      <c r="F405" s="20">
        <f>E405*(365.25/7)</f>
        <v>166.97142857142859</v>
      </c>
      <c r="G405" s="20">
        <v>4.5390070921985819E-2</v>
      </c>
    </row>
    <row r="406" spans="1:9">
      <c r="C406" s="27" t="s">
        <v>273</v>
      </c>
      <c r="D406" s="27"/>
      <c r="E406" s="20" t="s">
        <v>105</v>
      </c>
      <c r="F406" s="20" t="e">
        <f>E406*(365.25/7)</f>
        <v>#VALUE!</v>
      </c>
      <c r="G406" s="20">
        <v>3.40425531914893E-2</v>
      </c>
    </row>
    <row r="407" spans="1:9">
      <c r="C407" s="27" t="s">
        <v>274</v>
      </c>
      <c r="D407" s="27"/>
      <c r="E407" s="20">
        <f>G407*E403</f>
        <v>2.2000000000000002</v>
      </c>
      <c r="F407" s="20">
        <f>E407*(365.25/7)</f>
        <v>114.79285714285716</v>
      </c>
      <c r="G407" s="20">
        <v>3.1205673758865252E-2</v>
      </c>
    </row>
    <row r="408" spans="1:9">
      <c r="C408" s="27"/>
      <c r="D408" s="37" t="s">
        <v>264</v>
      </c>
      <c r="H408" s="26">
        <f>B523</f>
        <v>2.9038819929717501E-5</v>
      </c>
    </row>
    <row r="409" spans="1:9" s="27" customFormat="1">
      <c r="B409" s="27" t="s">
        <v>64</v>
      </c>
      <c r="E409" s="27">
        <f>E62</f>
        <v>10.9</v>
      </c>
      <c r="F409" s="27">
        <f>E409*(365.25/7)</f>
        <v>568.74642857142862</v>
      </c>
      <c r="G409" s="27">
        <v>1</v>
      </c>
      <c r="H409" s="28"/>
      <c r="I409" s="27">
        <f>F409*H411</f>
        <v>1.6515725124955652E-2</v>
      </c>
    </row>
    <row r="410" spans="1:9">
      <c r="C410" s="27" t="s">
        <v>64</v>
      </c>
      <c r="D410" s="27"/>
      <c r="E410" s="20">
        <f>G410*E409</f>
        <v>10.9</v>
      </c>
      <c r="F410" s="20">
        <f>E410*(365.25/7)</f>
        <v>568.74642857142862</v>
      </c>
      <c r="G410" s="20">
        <v>1</v>
      </c>
    </row>
    <row r="411" spans="1:9">
      <c r="C411" s="27"/>
      <c r="D411" s="37" t="s">
        <v>264</v>
      </c>
      <c r="H411" s="26">
        <f>B523</f>
        <v>2.9038819929717501E-5</v>
      </c>
    </row>
    <row r="412" spans="1:9" s="27" customFormat="1">
      <c r="B412" s="27" t="s">
        <v>65</v>
      </c>
      <c r="E412" s="27">
        <f>E63</f>
        <v>3.3</v>
      </c>
      <c r="F412" s="27">
        <f>E412*(365.25/7)</f>
        <v>172.18928571428572</v>
      </c>
      <c r="G412" s="27">
        <v>1</v>
      </c>
      <c r="H412" s="28"/>
      <c r="I412" s="27">
        <f>0</f>
        <v>0</v>
      </c>
    </row>
    <row r="413" spans="1:9">
      <c r="C413" s="27" t="s">
        <v>65</v>
      </c>
      <c r="D413" s="27"/>
      <c r="E413" s="20">
        <f>G413*E412</f>
        <v>3.3</v>
      </c>
      <c r="F413" s="20">
        <f>E413*(365.25/7)</f>
        <v>172.18928571428572</v>
      </c>
      <c r="G413" s="20">
        <v>1</v>
      </c>
    </row>
    <row r="414" spans="1:9" s="27" customFormat="1">
      <c r="B414" s="27" t="s">
        <v>66</v>
      </c>
      <c r="E414" s="27">
        <f>E424-SUM(E418,E412,E409,E403)</f>
        <v>0.89999999999999147</v>
      </c>
      <c r="F414" s="27">
        <f>E414*(365.25/7)</f>
        <v>46.960714285713841</v>
      </c>
      <c r="G414" s="27">
        <v>1</v>
      </c>
      <c r="H414" s="28"/>
      <c r="I414" s="27">
        <f>F414*AVERAGE(H416:H417)</f>
        <v>2.9045358071274918E-3</v>
      </c>
    </row>
    <row r="415" spans="1:9">
      <c r="C415" s="27" t="s">
        <v>66</v>
      </c>
      <c r="D415" s="27"/>
      <c r="E415" s="20">
        <f>G415*E414</f>
        <v>0.89999999999999147</v>
      </c>
      <c r="F415" s="20">
        <f>E415*(365.25/7)</f>
        <v>46.960714285713841</v>
      </c>
      <c r="G415" s="20">
        <v>1</v>
      </c>
    </row>
    <row r="416" spans="1:9">
      <c r="C416" s="27"/>
      <c r="D416" s="1" t="s">
        <v>144</v>
      </c>
      <c r="H416" s="26">
        <f>B541</f>
        <v>6.1464811934113902E-5</v>
      </c>
    </row>
    <row r="417" spans="1:12">
      <c r="C417" s="27"/>
      <c r="D417" s="1" t="s">
        <v>275</v>
      </c>
      <c r="H417" s="26">
        <f>B542</f>
        <v>6.2235853667179795E-5</v>
      </c>
    </row>
    <row r="418" spans="1:12" s="27" customFormat="1">
      <c r="B418" s="27" t="s">
        <v>67</v>
      </c>
      <c r="E418" s="27">
        <f>E65</f>
        <v>7.5</v>
      </c>
      <c r="F418" s="27">
        <f>E418*(365.25/7)</f>
        <v>391.33928571428572</v>
      </c>
      <c r="G418" s="27">
        <v>1</v>
      </c>
      <c r="H418" s="28"/>
      <c r="I418" s="27">
        <f>F418*AVERAGE(H420:H422)</f>
        <v>0.25636813671409581</v>
      </c>
    </row>
    <row r="419" spans="1:12">
      <c r="C419" s="27" t="s">
        <v>67</v>
      </c>
      <c r="D419" s="27"/>
      <c r="E419" s="20">
        <f>G419*E418</f>
        <v>7.5</v>
      </c>
      <c r="F419" s="20">
        <f>E419*(365.25/7)</f>
        <v>391.33928571428572</v>
      </c>
      <c r="G419" s="20">
        <v>1</v>
      </c>
    </row>
    <row r="420" spans="1:12">
      <c r="C420" s="27"/>
      <c r="D420" s="3" t="s">
        <v>224</v>
      </c>
      <c r="H420" s="26">
        <f>B552</f>
        <v>6.4416922067432405E-5</v>
      </c>
    </row>
    <row r="421" spans="1:12">
      <c r="C421" s="27"/>
      <c r="D421" s="34" t="s">
        <v>193</v>
      </c>
      <c r="H421" s="26">
        <f>B511</f>
        <v>1.81334312242693E-3</v>
      </c>
    </row>
    <row r="422" spans="1:12">
      <c r="C422" s="27"/>
      <c r="D422" s="30" t="s">
        <v>276</v>
      </c>
      <c r="F422" s="27"/>
      <c r="H422" s="26">
        <f>B510</f>
        <v>8.75535292208143E-5</v>
      </c>
    </row>
    <row r="423" spans="1:12">
      <c r="C423" s="27"/>
      <c r="D423" s="27"/>
    </row>
    <row r="424" spans="1:12" s="31" customFormat="1">
      <c r="A424" s="31" t="s">
        <v>277</v>
      </c>
      <c r="E424" s="31">
        <f>E60</f>
        <v>93.1</v>
      </c>
      <c r="F424" s="31">
        <f>E424*(365.25/7)</f>
        <v>4857.8249999999998</v>
      </c>
      <c r="H424" s="32"/>
      <c r="I424" s="31">
        <f>SUM(I403,I409,I412,I414,I418)</f>
        <v>0.38261028950942422</v>
      </c>
    </row>
    <row r="425" spans="1:12">
      <c r="F425" s="27"/>
    </row>
    <row r="426" spans="1:12" s="31" customFormat="1">
      <c r="A426" s="31" t="s">
        <v>278</v>
      </c>
      <c r="E426" s="31">
        <v>0</v>
      </c>
      <c r="F426" s="31">
        <f>E426*(365.25/7)</f>
        <v>0</v>
      </c>
      <c r="H426" s="32"/>
      <c r="I426" s="31">
        <f>0</f>
        <v>0</v>
      </c>
    </row>
    <row r="427" spans="1:12">
      <c r="F427" s="27"/>
    </row>
    <row r="428" spans="1:12" s="31" customFormat="1">
      <c r="A428" s="31" t="s">
        <v>279</v>
      </c>
      <c r="E428" s="31">
        <f>E3</f>
        <v>952.2</v>
      </c>
      <c r="F428" s="31">
        <f>E428*(365.25/7)</f>
        <v>49684.435714285719</v>
      </c>
      <c r="H428" s="32"/>
      <c r="I428" s="40">
        <f>SUM(I424,I400,I361,I346,I301,I289,I251,I234,I200,I154,I135,I122)</f>
        <v>13.245380318055522</v>
      </c>
    </row>
    <row r="431" spans="1:12" s="43" customFormat="1">
      <c r="A431" s="27" t="s">
        <v>280</v>
      </c>
      <c r="B431" s="27" t="s">
        <v>281</v>
      </c>
      <c r="C431" s="27" t="s">
        <v>381</v>
      </c>
      <c r="D431" s="20"/>
      <c r="E431" s="20"/>
      <c r="F431" s="20"/>
      <c r="G431" s="20"/>
      <c r="H431" s="26"/>
      <c r="I431" s="20"/>
      <c r="J431" s="20"/>
      <c r="K431" s="20"/>
      <c r="L431" s="20"/>
    </row>
    <row r="432" spans="1:12" s="43" customFormat="1">
      <c r="A432" s="27" t="s">
        <v>283</v>
      </c>
      <c r="B432" s="20">
        <f>I122</f>
        <v>1.4982849187858709</v>
      </c>
      <c r="C432" s="20">
        <v>7.4282397213328704</v>
      </c>
      <c r="D432" s="20"/>
      <c r="E432" s="20"/>
      <c r="F432" s="20"/>
      <c r="G432" s="20"/>
      <c r="H432" s="26"/>
      <c r="I432" s="20"/>
      <c r="J432" s="20"/>
      <c r="K432" s="20"/>
      <c r="L432" s="20"/>
    </row>
    <row r="433" spans="1:12" s="43" customFormat="1">
      <c r="A433" s="27" t="s">
        <v>284</v>
      </c>
      <c r="B433" s="20">
        <f>I135</f>
        <v>0.229285161174478</v>
      </c>
      <c r="C433" s="20">
        <v>0.6910170394400037</v>
      </c>
      <c r="D433" s="20"/>
      <c r="E433" s="20"/>
      <c r="F433" s="20"/>
      <c r="G433" s="20"/>
      <c r="H433" s="26"/>
      <c r="I433" s="20"/>
      <c r="J433" s="20"/>
      <c r="K433" s="20"/>
      <c r="L433" s="20"/>
    </row>
    <row r="434" spans="1:12" s="43" customFormat="1">
      <c r="A434" s="27" t="s">
        <v>285</v>
      </c>
      <c r="B434" s="20">
        <f>I154</f>
        <v>0.25503283659360526</v>
      </c>
      <c r="C434" s="20">
        <v>0.8998336148248447</v>
      </c>
      <c r="D434" s="20"/>
      <c r="E434" s="20"/>
      <c r="F434" s="20"/>
      <c r="G434" s="20"/>
      <c r="H434" s="26"/>
      <c r="I434" s="20"/>
      <c r="J434" s="20"/>
      <c r="K434" s="20"/>
      <c r="L434" s="20"/>
    </row>
    <row r="435" spans="1:12" s="43" customFormat="1">
      <c r="A435" s="27" t="s">
        <v>286</v>
      </c>
      <c r="B435" s="20">
        <f>I200</f>
        <v>4.174658317559186</v>
      </c>
      <c r="C435" s="20">
        <v>4.7001992638097994</v>
      </c>
      <c r="D435" s="20"/>
      <c r="E435" s="20"/>
      <c r="F435" s="20"/>
      <c r="G435" s="20"/>
      <c r="H435" s="26"/>
      <c r="I435" s="20"/>
      <c r="J435" s="20"/>
      <c r="K435" s="20"/>
      <c r="L435" s="20"/>
    </row>
    <row r="436" spans="1:12" s="43" customFormat="1">
      <c r="A436" s="27" t="s">
        <v>287</v>
      </c>
      <c r="B436" s="20">
        <f>I234</f>
        <v>0.39644429579190527</v>
      </c>
      <c r="C436" s="20">
        <v>0.70815353842331663</v>
      </c>
      <c r="D436" s="20"/>
      <c r="E436" s="20"/>
      <c r="F436" s="20"/>
      <c r="G436" s="20"/>
      <c r="H436" s="26"/>
      <c r="I436" s="20"/>
      <c r="J436" s="20"/>
      <c r="K436" s="20"/>
      <c r="L436" s="20"/>
    </row>
    <row r="437" spans="1:12" s="43" customFormat="1">
      <c r="A437" s="27" t="s">
        <v>288</v>
      </c>
      <c r="B437" s="20">
        <f>I251</f>
        <v>9.638855451511924E-2</v>
      </c>
      <c r="C437" s="20">
        <v>0.13283578032441007</v>
      </c>
      <c r="D437" s="20"/>
      <c r="E437" s="20"/>
      <c r="F437" s="20"/>
      <c r="G437" s="20"/>
      <c r="H437" s="26"/>
      <c r="I437" s="20"/>
      <c r="J437" s="20"/>
      <c r="K437" s="20"/>
      <c r="L437" s="20"/>
    </row>
    <row r="438" spans="1:12" s="43" customFormat="1">
      <c r="A438" s="27" t="s">
        <v>289</v>
      </c>
      <c r="B438" s="20">
        <f>I289</f>
        <v>5.1148730855003457</v>
      </c>
      <c r="C438" s="20">
        <v>5.2939743332357088</v>
      </c>
      <c r="D438" s="20"/>
      <c r="E438" s="20"/>
      <c r="F438" s="27" t="s">
        <v>325</v>
      </c>
      <c r="G438" s="44">
        <f>I428/2.07</f>
        <v>6.3987344531669192</v>
      </c>
      <c r="H438" s="26"/>
      <c r="I438" s="20"/>
      <c r="J438" s="20"/>
      <c r="K438" s="20"/>
      <c r="L438" s="20"/>
    </row>
    <row r="439" spans="1:12" s="43" customFormat="1">
      <c r="A439" s="27" t="s">
        <v>290</v>
      </c>
      <c r="B439" s="20">
        <f>I301</f>
        <v>7.5589227765231581E-2</v>
      </c>
      <c r="C439" s="20">
        <v>8.99408544847701E-2</v>
      </c>
      <c r="D439" s="20"/>
      <c r="E439" s="20"/>
      <c r="F439" s="20"/>
      <c r="G439" s="20"/>
      <c r="H439" s="26"/>
      <c r="I439" s="20"/>
      <c r="J439" s="20"/>
      <c r="K439" s="20"/>
      <c r="L439" s="20"/>
    </row>
    <row r="440" spans="1:12" s="43" customFormat="1">
      <c r="A440" s="27" t="s">
        <v>291</v>
      </c>
      <c r="B440" s="43">
        <f>I346</f>
        <v>0.7514937726202322</v>
      </c>
      <c r="C440" s="20">
        <v>0.98623587094255982</v>
      </c>
      <c r="D440" s="20"/>
      <c r="E440" s="20"/>
      <c r="F440" s="20"/>
      <c r="G440" s="20"/>
      <c r="H440" s="26"/>
      <c r="I440" s="20"/>
      <c r="J440" s="20"/>
      <c r="K440" s="20"/>
      <c r="L440" s="20"/>
    </row>
    <row r="441" spans="1:12" s="43" customFormat="1">
      <c r="A441" s="27" t="s">
        <v>292</v>
      </c>
      <c r="B441" s="43">
        <f>I361</f>
        <v>0</v>
      </c>
      <c r="C441" s="20">
        <v>0</v>
      </c>
      <c r="D441" s="20"/>
      <c r="E441" s="20"/>
      <c r="F441" s="20"/>
      <c r="G441" s="20"/>
      <c r="H441" s="26"/>
      <c r="I441" s="20"/>
      <c r="J441" s="20"/>
      <c r="K441" s="20"/>
      <c r="L441" s="20"/>
    </row>
    <row r="442" spans="1:12" s="43" customFormat="1">
      <c r="A442" s="27" t="s">
        <v>293</v>
      </c>
      <c r="B442" s="20">
        <f>I400</f>
        <v>0.2707198582401249</v>
      </c>
      <c r="C442" s="20">
        <v>0.33767160047675482</v>
      </c>
      <c r="D442" s="20"/>
      <c r="E442" s="20"/>
      <c r="F442" s="20"/>
      <c r="G442" s="20"/>
      <c r="H442" s="26"/>
      <c r="I442" s="20"/>
      <c r="J442" s="20"/>
      <c r="K442" s="20"/>
      <c r="L442" s="20"/>
    </row>
    <row r="443" spans="1:12" s="43" customFormat="1">
      <c r="A443" s="27" t="s">
        <v>294</v>
      </c>
      <c r="B443" s="20">
        <f>I424</f>
        <v>0.38261028950942422</v>
      </c>
      <c r="C443" s="20">
        <v>0.45649230211539982</v>
      </c>
      <c r="D443" s="20"/>
      <c r="E443" s="20"/>
      <c r="F443" s="20"/>
      <c r="G443" s="20"/>
      <c r="H443" s="26"/>
      <c r="I443" s="20"/>
      <c r="J443" s="20"/>
      <c r="K443" s="20"/>
      <c r="L443" s="20"/>
    </row>
    <row r="444" spans="1:12" s="43" customFormat="1">
      <c r="A444" s="27" t="s">
        <v>295</v>
      </c>
      <c r="B444" s="27">
        <f>SUM(B432:B443)</f>
        <v>13.245380318055522</v>
      </c>
      <c r="C444" s="27">
        <v>21.724593919410438</v>
      </c>
      <c r="D444" s="20"/>
      <c r="E444" s="20"/>
      <c r="F444" s="20"/>
      <c r="G444" s="20"/>
      <c r="H444" s="26"/>
      <c r="I444" s="20"/>
      <c r="J444" s="20"/>
      <c r="K444" s="20"/>
      <c r="L444" s="20"/>
    </row>
    <row r="450" spans="1:2">
      <c r="A450" s="45" t="s">
        <v>326</v>
      </c>
      <c r="B450" s="44"/>
    </row>
    <row r="451" spans="1:2">
      <c r="A451" s="45" t="s">
        <v>327</v>
      </c>
      <c r="B451" s="44" t="s">
        <v>328</v>
      </c>
    </row>
    <row r="452" spans="1:2">
      <c r="A452" s="46" t="s">
        <v>81</v>
      </c>
      <c r="B452" s="43">
        <v>2.0753625014341401E-4</v>
      </c>
    </row>
    <row r="453" spans="1:2">
      <c r="A453" s="46" t="s">
        <v>85</v>
      </c>
      <c r="B453" s="43">
        <v>1.8123600379630399E-4</v>
      </c>
    </row>
    <row r="454" spans="1:2">
      <c r="A454" s="46" t="s">
        <v>93</v>
      </c>
      <c r="B454" s="43">
        <v>1.4866358173675799E-4</v>
      </c>
    </row>
    <row r="455" spans="1:2">
      <c r="A455" s="46" t="s">
        <v>86</v>
      </c>
      <c r="B455" s="43">
        <v>2.9047921153145501E-4</v>
      </c>
    </row>
    <row r="456" spans="1:2">
      <c r="A456" s="46" t="s">
        <v>329</v>
      </c>
      <c r="B456" s="43">
        <v>2.8815986355312199E-4</v>
      </c>
    </row>
    <row r="457" spans="1:2">
      <c r="A457" s="46" t="s">
        <v>89</v>
      </c>
      <c r="B457" s="43">
        <v>5.8372345228633899E-4</v>
      </c>
    </row>
    <row r="458" spans="1:2">
      <c r="A458" s="46" t="s">
        <v>330</v>
      </c>
      <c r="B458" s="43">
        <v>2.8808688751685098E-4</v>
      </c>
    </row>
    <row r="459" spans="1:2">
      <c r="A459" s="46" t="s">
        <v>152</v>
      </c>
      <c r="B459" s="43">
        <v>2.53969779965583E-4</v>
      </c>
    </row>
    <row r="460" spans="1:2">
      <c r="A460" s="46" t="s">
        <v>331</v>
      </c>
      <c r="B460" s="43">
        <v>1.46572502077181E-4</v>
      </c>
    </row>
    <row r="461" spans="1:2">
      <c r="A461" s="46" t="s">
        <v>332</v>
      </c>
      <c r="B461" s="43">
        <v>2.7242293436714299E-4</v>
      </c>
    </row>
    <row r="462" spans="1:2">
      <c r="A462" s="46" t="s">
        <v>333</v>
      </c>
      <c r="B462" s="43">
        <v>1.7922815925589799E-4</v>
      </c>
    </row>
    <row r="463" spans="1:2">
      <c r="A463" s="46" t="s">
        <v>87</v>
      </c>
      <c r="B463" s="43">
        <v>2.21286919110788E-4</v>
      </c>
    </row>
    <row r="464" spans="1:2">
      <c r="A464" s="46" t="s">
        <v>90</v>
      </c>
      <c r="B464" s="43">
        <v>3.3330348984453301E-4</v>
      </c>
    </row>
    <row r="465" spans="1:2">
      <c r="A465" s="46" t="s">
        <v>94</v>
      </c>
      <c r="B465" s="43">
        <v>2.4173711069267601E-4</v>
      </c>
    </row>
    <row r="466" spans="1:2">
      <c r="A466" s="46" t="s">
        <v>82</v>
      </c>
      <c r="B466" s="43">
        <v>1.8436804730104599E-4</v>
      </c>
    </row>
    <row r="467" spans="1:2">
      <c r="A467" s="46" t="s">
        <v>101</v>
      </c>
      <c r="B467" s="43">
        <v>1.6096116897416801E-4</v>
      </c>
    </row>
    <row r="468" spans="1:2">
      <c r="A468" s="46" t="s">
        <v>125</v>
      </c>
      <c r="B468" s="43">
        <v>1.9783800273003599E-4</v>
      </c>
    </row>
    <row r="469" spans="1:2">
      <c r="A469" s="46" t="s">
        <v>126</v>
      </c>
      <c r="B469" s="43">
        <v>9.1374598860871899E-5</v>
      </c>
    </row>
    <row r="470" spans="1:2">
      <c r="A470" s="46" t="s">
        <v>134</v>
      </c>
      <c r="B470" s="43">
        <v>2.4622324151349502E-4</v>
      </c>
    </row>
    <row r="471" spans="1:2">
      <c r="A471" s="46" t="s">
        <v>234</v>
      </c>
      <c r="B471" s="43">
        <v>3.9381252395114002E-4</v>
      </c>
    </row>
    <row r="472" spans="1:2">
      <c r="A472" s="46" t="s">
        <v>334</v>
      </c>
      <c r="B472" s="43">
        <v>1.8101149752481699E-4</v>
      </c>
    </row>
    <row r="473" spans="1:2">
      <c r="A473" s="46" t="s">
        <v>154</v>
      </c>
      <c r="B473" s="43">
        <v>1.7979330347713199E-4</v>
      </c>
    </row>
    <row r="474" spans="1:2">
      <c r="A474" s="46" t="s">
        <v>335</v>
      </c>
      <c r="B474" s="43">
        <v>6.1980890843304896E-4</v>
      </c>
    </row>
    <row r="475" spans="1:2">
      <c r="A475" s="46" t="s">
        <v>219</v>
      </c>
      <c r="B475" s="43">
        <v>4.1368375625563399E-4</v>
      </c>
    </row>
    <row r="476" spans="1:2">
      <c r="A476" s="46" t="s">
        <v>173</v>
      </c>
      <c r="B476" s="43">
        <v>1.3154789046745599E-4</v>
      </c>
    </row>
    <row r="477" spans="1:2">
      <c r="A477" s="46" t="s">
        <v>336</v>
      </c>
      <c r="B477" s="43">
        <v>1.5918692023663599E-4</v>
      </c>
    </row>
    <row r="478" spans="1:2">
      <c r="A478" s="46" t="s">
        <v>133</v>
      </c>
      <c r="B478" s="43">
        <v>4.6337524758036899E-4</v>
      </c>
    </row>
    <row r="479" spans="1:2">
      <c r="A479" s="46" t="s">
        <v>132</v>
      </c>
      <c r="B479" s="43">
        <v>8.3899075325234501E-4</v>
      </c>
    </row>
    <row r="480" spans="1:2">
      <c r="A480" s="46" t="s">
        <v>337</v>
      </c>
      <c r="B480" s="43">
        <v>1.9411468544791501E-4</v>
      </c>
    </row>
    <row r="481" spans="1:2">
      <c r="A481" s="46" t="s">
        <v>190</v>
      </c>
      <c r="B481" s="43">
        <v>9.9021399008583497E-5</v>
      </c>
    </row>
    <row r="482" spans="1:2">
      <c r="A482" s="46" t="s">
        <v>165</v>
      </c>
      <c r="B482" s="43">
        <v>1.32303833438743E-4</v>
      </c>
    </row>
    <row r="483" spans="1:2">
      <c r="A483" s="46" t="s">
        <v>338</v>
      </c>
      <c r="B483" s="43">
        <v>1.17251066520812E-4</v>
      </c>
    </row>
    <row r="484" spans="1:2">
      <c r="A484" s="46" t="s">
        <v>160</v>
      </c>
      <c r="B484" s="43">
        <v>1.73504178510735E-4</v>
      </c>
    </row>
    <row r="485" spans="1:2">
      <c r="A485" s="46" t="s">
        <v>169</v>
      </c>
      <c r="B485" s="43">
        <v>1.4624047532590801E-4</v>
      </c>
    </row>
    <row r="486" spans="1:2">
      <c r="A486" s="46" t="s">
        <v>339</v>
      </c>
      <c r="B486" s="43">
        <v>1.8430994317117501E-3</v>
      </c>
    </row>
    <row r="487" spans="1:2">
      <c r="A487" s="46" t="s">
        <v>340</v>
      </c>
      <c r="B487" s="43">
        <v>4.5915903845058001E-4</v>
      </c>
    </row>
    <row r="488" spans="1:2">
      <c r="A488" s="46" t="s">
        <v>150</v>
      </c>
      <c r="B488" s="43">
        <v>6.9813314876405498E-4</v>
      </c>
    </row>
    <row r="489" spans="1:2">
      <c r="A489" s="46" t="s">
        <v>140</v>
      </c>
      <c r="B489" s="43">
        <v>1.2032980248552E-4</v>
      </c>
    </row>
    <row r="490" spans="1:2">
      <c r="A490" s="46" t="s">
        <v>341</v>
      </c>
      <c r="B490" s="43">
        <v>8.5690273896221405E-5</v>
      </c>
    </row>
    <row r="491" spans="1:2">
      <c r="A491" s="46" t="s">
        <v>142</v>
      </c>
      <c r="B491" s="43">
        <v>1.5953121990601601E-4</v>
      </c>
    </row>
    <row r="492" spans="1:2">
      <c r="A492" s="46" t="s">
        <v>342</v>
      </c>
      <c r="B492" s="43">
        <v>1.3408117941004401E-4</v>
      </c>
    </row>
    <row r="493" spans="1:2">
      <c r="A493" s="46" t="s">
        <v>343</v>
      </c>
      <c r="B493" s="43">
        <v>1.7270742253927801E-4</v>
      </c>
    </row>
    <row r="494" spans="1:2">
      <c r="A494" s="46" t="s">
        <v>344</v>
      </c>
      <c r="B494" s="43">
        <v>1.5740430761049999E-4</v>
      </c>
    </row>
    <row r="495" spans="1:2">
      <c r="A495" s="46" t="s">
        <v>345</v>
      </c>
      <c r="B495" s="43">
        <v>1.1560552369626E-4</v>
      </c>
    </row>
    <row r="496" spans="1:2">
      <c r="A496" s="46" t="s">
        <v>346</v>
      </c>
      <c r="B496" s="43">
        <v>2.1329899787379499E-4</v>
      </c>
    </row>
    <row r="497" spans="1:2">
      <c r="A497" s="46" t="s">
        <v>347</v>
      </c>
      <c r="B497" s="43">
        <v>1.01459236774059E-4</v>
      </c>
    </row>
    <row r="498" spans="1:2">
      <c r="A498" s="46" t="s">
        <v>348</v>
      </c>
      <c r="B498" s="43">
        <v>1.0828964063666499E-4</v>
      </c>
    </row>
    <row r="499" spans="1:2">
      <c r="A499" s="46" t="s">
        <v>349</v>
      </c>
      <c r="B499" s="43">
        <v>2.3891685819187701E-4</v>
      </c>
    </row>
    <row r="500" spans="1:2">
      <c r="A500" s="46" t="s">
        <v>350</v>
      </c>
      <c r="B500" s="43">
        <v>1.3782992892101399E-4</v>
      </c>
    </row>
    <row r="501" spans="1:2">
      <c r="A501" s="46" t="s">
        <v>351</v>
      </c>
      <c r="B501" s="43">
        <v>6.5889773886861405E-5</v>
      </c>
    </row>
    <row r="502" spans="1:2">
      <c r="A502" s="46" t="s">
        <v>352</v>
      </c>
      <c r="B502" s="43">
        <v>8.3250596301136104E-5</v>
      </c>
    </row>
    <row r="503" spans="1:2">
      <c r="A503" s="46" t="s">
        <v>353</v>
      </c>
      <c r="B503" s="43">
        <v>1.4476978251170501E-4</v>
      </c>
    </row>
    <row r="504" spans="1:2">
      <c r="A504" s="46" t="s">
        <v>354</v>
      </c>
      <c r="B504" s="43">
        <v>9.0988016740602099E-5</v>
      </c>
    </row>
    <row r="505" spans="1:2">
      <c r="A505" s="46" t="s">
        <v>355</v>
      </c>
      <c r="B505" s="43">
        <v>1.0916971520976299E-4</v>
      </c>
    </row>
    <row r="506" spans="1:2">
      <c r="A506" s="46" t="s">
        <v>356</v>
      </c>
      <c r="B506" s="43">
        <v>1.07206144858949E-4</v>
      </c>
    </row>
    <row r="507" spans="1:2">
      <c r="A507" s="46" t="s">
        <v>357</v>
      </c>
      <c r="B507" s="43">
        <v>9.6305357477517104E-5</v>
      </c>
    </row>
    <row r="508" spans="1:2">
      <c r="A508" s="46" t="s">
        <v>358</v>
      </c>
      <c r="B508" s="43">
        <v>1.29789743274594E-4</v>
      </c>
    </row>
    <row r="509" spans="1:2">
      <c r="A509" s="46" t="s">
        <v>235</v>
      </c>
      <c r="B509" s="43">
        <v>9.8223089726800898E-5</v>
      </c>
    </row>
    <row r="510" spans="1:2">
      <c r="A510" s="46" t="s">
        <v>276</v>
      </c>
      <c r="B510" s="43">
        <v>8.75535292208143E-5</v>
      </c>
    </row>
    <row r="511" spans="1:2">
      <c r="A511" s="46" t="s">
        <v>193</v>
      </c>
      <c r="B511" s="43">
        <v>1.81334312242693E-3</v>
      </c>
    </row>
    <row r="512" spans="1:2">
      <c r="A512" s="46" t="s">
        <v>199</v>
      </c>
      <c r="B512" s="43">
        <v>1.6495583889185E-3</v>
      </c>
    </row>
    <row r="513" spans="1:2">
      <c r="A513" s="46" t="s">
        <v>205</v>
      </c>
      <c r="B513" s="43">
        <v>5.2202933843232299E-4</v>
      </c>
    </row>
    <row r="514" spans="1:2">
      <c r="A514" s="46" t="s">
        <v>202</v>
      </c>
      <c r="B514" s="43">
        <v>8.1088028214834705E-4</v>
      </c>
    </row>
    <row r="515" spans="1:2">
      <c r="A515" s="46" t="s">
        <v>209</v>
      </c>
      <c r="B515" s="43">
        <v>2.1634600555183199E-4</v>
      </c>
    </row>
    <row r="516" spans="1:2">
      <c r="A516" s="46" t="s">
        <v>197</v>
      </c>
      <c r="B516" s="43">
        <v>2.1767459002886499E-4</v>
      </c>
    </row>
    <row r="517" spans="1:2">
      <c r="A517" s="46" t="s">
        <v>359</v>
      </c>
      <c r="B517" s="43">
        <v>1.55696551277535E-4</v>
      </c>
    </row>
    <row r="518" spans="1:2">
      <c r="A518" s="46" t="s">
        <v>360</v>
      </c>
      <c r="B518" s="43">
        <v>1.7709815444404199E-4</v>
      </c>
    </row>
    <row r="519" spans="1:2">
      <c r="A519" s="46" t="s">
        <v>361</v>
      </c>
      <c r="B519" s="43">
        <v>6.8257427748858002E-5</v>
      </c>
    </row>
    <row r="520" spans="1:2">
      <c r="A520" s="46" t="s">
        <v>362</v>
      </c>
      <c r="B520" s="43">
        <v>5.5276259038110898E-5</v>
      </c>
    </row>
    <row r="521" spans="1:2">
      <c r="A521" s="46" t="s">
        <v>363</v>
      </c>
      <c r="B521" s="43">
        <v>3.59388633311674E-5</v>
      </c>
    </row>
    <row r="522" spans="1:2">
      <c r="A522" s="46" t="s">
        <v>364</v>
      </c>
      <c r="B522" s="43">
        <v>4.0180647813054398E-5</v>
      </c>
    </row>
    <row r="523" spans="1:2">
      <c r="A523" s="46" t="s">
        <v>365</v>
      </c>
      <c r="B523" s="43">
        <v>2.9038819929717501E-5</v>
      </c>
    </row>
    <row r="524" spans="1:2">
      <c r="A524" s="46" t="s">
        <v>253</v>
      </c>
      <c r="B524" s="43">
        <v>2.9774278329510701E-5</v>
      </c>
    </row>
    <row r="525" spans="1:2">
      <c r="A525" s="46" t="s">
        <v>260</v>
      </c>
      <c r="B525" s="43">
        <v>3.1499363792990501E-5</v>
      </c>
    </row>
    <row r="526" spans="1:2">
      <c r="A526" s="46" t="s">
        <v>366</v>
      </c>
      <c r="B526" s="43">
        <v>8.1188736822408096E-5</v>
      </c>
    </row>
    <row r="527" spans="1:2">
      <c r="A527" s="46" t="s">
        <v>367</v>
      </c>
      <c r="B527" s="43">
        <v>4.0120799665927201E-5</v>
      </c>
    </row>
    <row r="528" spans="1:2">
      <c r="A528" s="46" t="s">
        <v>167</v>
      </c>
      <c r="B528" s="43">
        <v>5.4328844022477301E-5</v>
      </c>
    </row>
    <row r="529" spans="1:2">
      <c r="A529" s="46" t="s">
        <v>128</v>
      </c>
      <c r="B529" s="43">
        <v>5.8936399512656897E-5</v>
      </c>
    </row>
    <row r="530" spans="1:2">
      <c r="A530" s="46" t="s">
        <v>368</v>
      </c>
      <c r="B530" s="43">
        <v>1.20016191811748E-4</v>
      </c>
    </row>
    <row r="531" spans="1:2">
      <c r="A531" s="46" t="s">
        <v>268</v>
      </c>
      <c r="B531" s="43">
        <v>5.5162550217499002E-5</v>
      </c>
    </row>
    <row r="532" spans="1:2">
      <c r="A532" s="46" t="s">
        <v>156</v>
      </c>
      <c r="B532" s="43">
        <v>5.0620074646983798E-5</v>
      </c>
    </row>
    <row r="533" spans="1:2">
      <c r="A533" s="46" t="s">
        <v>369</v>
      </c>
      <c r="B533" s="43">
        <v>7.9149640560297998E-5</v>
      </c>
    </row>
    <row r="534" spans="1:2">
      <c r="A534" s="46" t="s">
        <v>370</v>
      </c>
      <c r="B534" s="43">
        <v>3.1201166973153398E-5</v>
      </c>
    </row>
    <row r="535" spans="1:2">
      <c r="A535" s="46" t="s">
        <v>371</v>
      </c>
      <c r="B535" s="43">
        <v>6.9243030430243694E-5</v>
      </c>
    </row>
    <row r="536" spans="1:2">
      <c r="A536" s="46" t="s">
        <v>226</v>
      </c>
      <c r="B536" s="43">
        <v>5.2516034752206799E-5</v>
      </c>
    </row>
    <row r="537" spans="1:2">
      <c r="A537" s="46" t="s">
        <v>372</v>
      </c>
      <c r="B537" s="43">
        <v>5.05135625216514E-5</v>
      </c>
    </row>
    <row r="538" spans="1:2">
      <c r="A538" s="46" t="s">
        <v>373</v>
      </c>
      <c r="B538" s="43">
        <v>9.8108930097961204E-5</v>
      </c>
    </row>
    <row r="539" spans="1:2">
      <c r="A539" s="46" t="s">
        <v>374</v>
      </c>
      <c r="B539" s="43">
        <v>5.2344475160434103E-5</v>
      </c>
    </row>
    <row r="540" spans="1:2">
      <c r="A540" s="46" t="s">
        <v>146</v>
      </c>
      <c r="B540" s="43">
        <v>7.6233566213980704E-5</v>
      </c>
    </row>
    <row r="541" spans="1:2">
      <c r="A541" s="46" t="s">
        <v>144</v>
      </c>
      <c r="B541" s="43">
        <v>6.1464811934113902E-5</v>
      </c>
    </row>
    <row r="542" spans="1:2">
      <c r="A542" s="46" t="s">
        <v>275</v>
      </c>
      <c r="B542" s="43">
        <v>6.2235853667179795E-5</v>
      </c>
    </row>
    <row r="543" spans="1:2">
      <c r="A543" s="46" t="s">
        <v>375</v>
      </c>
      <c r="B543" s="43">
        <v>9.5774710652273093E-5</v>
      </c>
    </row>
    <row r="544" spans="1:2">
      <c r="A544" s="46" t="s">
        <v>376</v>
      </c>
      <c r="B544" s="43">
        <v>4.8364818460676599E-5</v>
      </c>
    </row>
    <row r="545" spans="1:2">
      <c r="A545" s="46" t="s">
        <v>238</v>
      </c>
      <c r="B545" s="43">
        <v>3.824755326939E-5</v>
      </c>
    </row>
    <row r="546" spans="1:2">
      <c r="A546" s="46" t="s">
        <v>240</v>
      </c>
      <c r="B546" s="43">
        <v>5.6504860152661899E-5</v>
      </c>
    </row>
    <row r="547" spans="1:2">
      <c r="A547" s="46" t="s">
        <v>242</v>
      </c>
      <c r="B547" s="43">
        <v>9.3256242008266403E-5</v>
      </c>
    </row>
    <row r="548" spans="1:2">
      <c r="A548" s="46" t="s">
        <v>244</v>
      </c>
      <c r="B548" s="43">
        <v>8.2876669036578793E-5</v>
      </c>
    </row>
    <row r="549" spans="1:2">
      <c r="A549" s="46" t="s">
        <v>184</v>
      </c>
      <c r="B549" s="43">
        <v>6.5598012079341302E-5</v>
      </c>
    </row>
    <row r="550" spans="1:2">
      <c r="A550" s="46" t="s">
        <v>183</v>
      </c>
      <c r="B550" s="43">
        <v>4.2735705438346799E-5</v>
      </c>
    </row>
    <row r="551" spans="1:2">
      <c r="A551" s="46" t="s">
        <v>377</v>
      </c>
      <c r="B551" s="43">
        <v>7.3897970134956405E-5</v>
      </c>
    </row>
    <row r="552" spans="1:2">
      <c r="A552" s="46" t="s">
        <v>224</v>
      </c>
      <c r="B552" s="43">
        <v>6.4416922067432405E-5</v>
      </c>
    </row>
    <row r="553" spans="1:2">
      <c r="A553" s="46" t="s">
        <v>222</v>
      </c>
      <c r="B553" s="43">
        <v>1.10108923343847E-4</v>
      </c>
    </row>
    <row r="554" spans="1:2">
      <c r="A554" s="46" t="s">
        <v>228</v>
      </c>
      <c r="B554" s="43">
        <v>4.2448171015173903E-5</v>
      </c>
    </row>
    <row r="555" spans="1:2">
      <c r="A555" s="46" t="s">
        <v>139</v>
      </c>
      <c r="B555" s="43">
        <v>8.8923239838230102E-5</v>
      </c>
    </row>
    <row r="556" spans="1:2">
      <c r="A556" s="46" t="s">
        <v>175</v>
      </c>
      <c r="B556" s="43">
        <v>5.4382484929733503E-5</v>
      </c>
    </row>
    <row r="557" spans="1:2">
      <c r="A557" s="46" t="s">
        <v>378</v>
      </c>
      <c r="B557" s="43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0866141732283472" right="0.70866141732283472" top="0.74803149606299213" bottom="0.74803149606299213" header="0.31496062992125984" footer="0.31496062992125984"/>
  <pageSetup paperSize="9" scale="36" fitToHeight="4" orientation="portrait"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57"/>
  <sheetViews>
    <sheetView topLeftCell="A413" workbookViewId="0">
      <selection activeCell="B444" sqref="B432:B444"/>
    </sheetView>
  </sheetViews>
  <sheetFormatPr defaultRowHeight="11.25"/>
  <cols>
    <col min="1" max="1" width="25.42578125" style="27" customWidth="1"/>
    <col min="2" max="2" width="34.85546875" style="20" customWidth="1"/>
    <col min="3" max="3" width="31.7109375" style="20" customWidth="1"/>
    <col min="4" max="4" width="29" style="20" customWidth="1"/>
    <col min="5" max="6" width="28.42578125" style="20" customWidth="1"/>
    <col min="7" max="7" width="9.140625" style="20"/>
    <col min="8" max="8" width="16.7109375" style="26" customWidth="1"/>
    <col min="9" max="9" width="10.5703125" style="20" bestFit="1" customWidth="1"/>
    <col min="10" max="11" width="9.140625" style="20"/>
    <col min="12" max="12" width="9.140625" style="20" customWidth="1"/>
    <col min="13" max="16384" width="9.140625" style="20"/>
  </cols>
  <sheetData>
    <row r="1" spans="1:8" ht="21">
      <c r="A1" s="50" t="s">
        <v>0</v>
      </c>
      <c r="B1" s="51"/>
      <c r="C1" s="51"/>
      <c r="D1" s="52"/>
      <c r="E1" s="19" t="s">
        <v>1</v>
      </c>
      <c r="H1" s="21"/>
    </row>
    <row r="2" spans="1:8" ht="12.75">
      <c r="A2" s="53" t="s">
        <v>2</v>
      </c>
      <c r="B2" s="54"/>
      <c r="C2" s="55"/>
      <c r="D2" s="22" t="s">
        <v>3</v>
      </c>
      <c r="E2" s="22" t="s">
        <v>3</v>
      </c>
      <c r="H2" s="21"/>
    </row>
    <row r="3" spans="1:8" ht="12.75">
      <c r="A3" s="56" t="s">
        <v>4</v>
      </c>
      <c r="B3" s="57"/>
      <c r="C3" s="58"/>
      <c r="D3" s="22" t="s">
        <v>3</v>
      </c>
      <c r="E3" s="10">
        <v>1087.4000000000001</v>
      </c>
      <c r="H3" s="21"/>
    </row>
    <row r="4" spans="1:8" ht="12.75">
      <c r="A4" s="59" t="s">
        <v>4</v>
      </c>
      <c r="B4" s="62" t="s">
        <v>5</v>
      </c>
      <c r="C4" s="63"/>
      <c r="D4" s="22" t="s">
        <v>3</v>
      </c>
      <c r="E4" s="8">
        <v>196.3</v>
      </c>
      <c r="H4" s="21"/>
    </row>
    <row r="5" spans="1:8" ht="12.75">
      <c r="A5" s="60"/>
      <c r="B5" s="47" t="s">
        <v>5</v>
      </c>
      <c r="C5" s="25" t="s">
        <v>6</v>
      </c>
      <c r="D5" s="22" t="s">
        <v>3</v>
      </c>
      <c r="E5" s="10">
        <v>20.6</v>
      </c>
      <c r="H5" s="21"/>
    </row>
    <row r="6" spans="1:8" ht="12.75">
      <c r="A6" s="60"/>
      <c r="B6" s="48"/>
      <c r="C6" s="25" t="s">
        <v>7</v>
      </c>
      <c r="D6" s="22" t="s">
        <v>3</v>
      </c>
      <c r="E6" s="8">
        <v>26.8</v>
      </c>
      <c r="H6" s="21"/>
    </row>
    <row r="7" spans="1:8" ht="12.75">
      <c r="A7" s="60"/>
      <c r="B7" s="48"/>
      <c r="C7" s="25" t="s">
        <v>8</v>
      </c>
      <c r="D7" s="22" t="s">
        <v>3</v>
      </c>
      <c r="E7" s="10">
        <v>95.3</v>
      </c>
      <c r="H7" s="21"/>
    </row>
    <row r="8" spans="1:8" ht="12.75">
      <c r="A8" s="60"/>
      <c r="B8" s="48"/>
      <c r="C8" s="25" t="s">
        <v>9</v>
      </c>
      <c r="D8" s="22" t="s">
        <v>3</v>
      </c>
      <c r="E8" s="8">
        <v>9.5</v>
      </c>
      <c r="H8" s="21"/>
    </row>
    <row r="9" spans="1:8" ht="21">
      <c r="A9" s="60"/>
      <c r="B9" s="49"/>
      <c r="C9" s="25" t="s">
        <v>10</v>
      </c>
      <c r="D9" s="22" t="s">
        <v>3</v>
      </c>
      <c r="E9" s="10">
        <v>44.1</v>
      </c>
      <c r="H9" s="21"/>
    </row>
    <row r="10" spans="1:8" ht="12.75" customHeight="1">
      <c r="A10" s="60"/>
      <c r="B10" s="62" t="s">
        <v>11</v>
      </c>
      <c r="C10" s="63"/>
      <c r="D10" s="22" t="s">
        <v>3</v>
      </c>
      <c r="E10" s="8">
        <v>30.1</v>
      </c>
      <c r="H10" s="21"/>
    </row>
    <row r="11" spans="1:8" ht="12.75" customHeight="1">
      <c r="A11" s="60"/>
      <c r="B11" s="47" t="s">
        <v>11</v>
      </c>
      <c r="C11" s="25" t="s">
        <v>12</v>
      </c>
      <c r="D11" s="22" t="s">
        <v>3</v>
      </c>
      <c r="E11" s="10">
        <v>19.899999999999999</v>
      </c>
      <c r="H11" s="21"/>
    </row>
    <row r="12" spans="1:8" ht="12.75">
      <c r="A12" s="60"/>
      <c r="B12" s="48"/>
      <c r="C12" s="25" t="s">
        <v>13</v>
      </c>
      <c r="D12" s="22" t="s">
        <v>3</v>
      </c>
      <c r="E12" s="8">
        <v>10.199999999999999</v>
      </c>
      <c r="H12" s="21"/>
    </row>
    <row r="13" spans="1:8" ht="12.75">
      <c r="A13" s="60"/>
      <c r="B13" s="49"/>
      <c r="C13" s="25" t="s">
        <v>14</v>
      </c>
      <c r="D13" s="22" t="s">
        <v>3</v>
      </c>
      <c r="E13" s="10" t="s">
        <v>15</v>
      </c>
      <c r="H13" s="21"/>
    </row>
    <row r="14" spans="1:8" ht="12.75">
      <c r="A14" s="60"/>
      <c r="B14" s="62" t="s">
        <v>16</v>
      </c>
      <c r="C14" s="63"/>
      <c r="D14" s="22" t="s">
        <v>3</v>
      </c>
      <c r="E14" s="8">
        <v>29.2</v>
      </c>
      <c r="H14" s="21"/>
    </row>
    <row r="15" spans="1:8" ht="12.75">
      <c r="A15" s="60"/>
      <c r="B15" s="47" t="s">
        <v>16</v>
      </c>
      <c r="C15" s="25" t="s">
        <v>17</v>
      </c>
      <c r="D15" s="22" t="s">
        <v>3</v>
      </c>
      <c r="E15" s="10">
        <v>23.8</v>
      </c>
      <c r="H15" s="21"/>
    </row>
    <row r="16" spans="1:8" ht="12.75">
      <c r="A16" s="60"/>
      <c r="B16" s="49"/>
      <c r="C16" s="25" t="s">
        <v>18</v>
      </c>
      <c r="D16" s="22" t="s">
        <v>3</v>
      </c>
      <c r="E16" s="8">
        <v>5.5</v>
      </c>
      <c r="H16" s="21"/>
    </row>
    <row r="17" spans="1:8" ht="12.75">
      <c r="A17" s="60"/>
      <c r="B17" s="62" t="s">
        <v>19</v>
      </c>
      <c r="C17" s="63"/>
      <c r="D17" s="22" t="s">
        <v>3</v>
      </c>
      <c r="E17" s="10">
        <v>233.5</v>
      </c>
      <c r="H17" s="21"/>
    </row>
    <row r="18" spans="1:8" ht="12.75">
      <c r="A18" s="60"/>
      <c r="B18" s="47" t="s">
        <v>19</v>
      </c>
      <c r="C18" s="25" t="s">
        <v>20</v>
      </c>
      <c r="D18" s="22" t="s">
        <v>3</v>
      </c>
      <c r="E18" s="8">
        <v>70.5</v>
      </c>
      <c r="H18" s="21"/>
    </row>
    <row r="19" spans="1:8" ht="12.75">
      <c r="A19" s="60"/>
      <c r="B19" s="48"/>
      <c r="C19" s="25" t="s">
        <v>21</v>
      </c>
      <c r="D19" s="22" t="s">
        <v>3</v>
      </c>
      <c r="E19" s="10">
        <v>66.400000000000006</v>
      </c>
      <c r="H19" s="21"/>
    </row>
    <row r="20" spans="1:8" ht="12.75">
      <c r="A20" s="60"/>
      <c r="B20" s="48"/>
      <c r="C20" s="25" t="s">
        <v>22</v>
      </c>
      <c r="D20" s="22" t="s">
        <v>3</v>
      </c>
      <c r="E20" s="8" t="s">
        <v>15</v>
      </c>
      <c r="H20" s="21"/>
    </row>
    <row r="21" spans="1:8" ht="12.75">
      <c r="A21" s="60"/>
      <c r="B21" s="48"/>
      <c r="C21" s="25" t="s">
        <v>23</v>
      </c>
      <c r="D21" s="22" t="s">
        <v>3</v>
      </c>
      <c r="E21" s="10">
        <v>23</v>
      </c>
      <c r="H21" s="21"/>
    </row>
    <row r="22" spans="1:8" ht="12.75">
      <c r="A22" s="60"/>
      <c r="B22" s="48"/>
      <c r="C22" s="25" t="s">
        <v>24</v>
      </c>
      <c r="D22" s="22" t="s">
        <v>3</v>
      </c>
      <c r="E22" s="8">
        <v>42</v>
      </c>
      <c r="H22" s="21"/>
    </row>
    <row r="23" spans="1:8" ht="12.75">
      <c r="A23" s="60"/>
      <c r="B23" s="49"/>
      <c r="C23" s="25" t="s">
        <v>25</v>
      </c>
      <c r="D23" s="22" t="s">
        <v>3</v>
      </c>
      <c r="E23" s="10" t="s">
        <v>15</v>
      </c>
      <c r="H23" s="21"/>
    </row>
    <row r="24" spans="1:8" ht="12.75">
      <c r="A24" s="60"/>
      <c r="B24" s="62" t="s">
        <v>26</v>
      </c>
      <c r="C24" s="63"/>
      <c r="D24" s="22" t="s">
        <v>3</v>
      </c>
      <c r="E24" s="8">
        <v>57.1</v>
      </c>
      <c r="H24" s="21"/>
    </row>
    <row r="25" spans="1:8" ht="21">
      <c r="A25" s="60"/>
      <c r="B25" s="47" t="s">
        <v>26</v>
      </c>
      <c r="C25" s="25" t="s">
        <v>27</v>
      </c>
      <c r="D25" s="22" t="s">
        <v>3</v>
      </c>
      <c r="E25" s="10">
        <v>21.5</v>
      </c>
      <c r="H25" s="21"/>
    </row>
    <row r="26" spans="1:8" ht="12.75">
      <c r="A26" s="60"/>
      <c r="B26" s="48"/>
      <c r="C26" s="25" t="s">
        <v>28</v>
      </c>
      <c r="D26" s="22" t="s">
        <v>3</v>
      </c>
      <c r="E26" s="8" t="s">
        <v>15</v>
      </c>
      <c r="H26" s="21"/>
    </row>
    <row r="27" spans="1:8" ht="12.75">
      <c r="A27" s="60"/>
      <c r="B27" s="48"/>
      <c r="C27" s="25" t="s">
        <v>29</v>
      </c>
      <c r="D27" s="22" t="s">
        <v>3</v>
      </c>
      <c r="E27" s="10">
        <v>13.7</v>
      </c>
      <c r="H27" s="21"/>
    </row>
    <row r="28" spans="1:8" ht="21">
      <c r="A28" s="60"/>
      <c r="B28" s="48"/>
      <c r="C28" s="25" t="s">
        <v>30</v>
      </c>
      <c r="D28" s="22" t="s">
        <v>3</v>
      </c>
      <c r="E28" s="8">
        <v>3.2</v>
      </c>
      <c r="H28" s="21"/>
    </row>
    <row r="29" spans="1:8" ht="21">
      <c r="A29" s="60"/>
      <c r="B29" s="48"/>
      <c r="C29" s="25" t="s">
        <v>31</v>
      </c>
      <c r="D29" s="22" t="s">
        <v>3</v>
      </c>
      <c r="E29" s="10">
        <v>5.2</v>
      </c>
      <c r="H29" s="21"/>
    </row>
    <row r="30" spans="1:8" ht="21">
      <c r="A30" s="60"/>
      <c r="B30" s="49"/>
      <c r="C30" s="25" t="s">
        <v>32</v>
      </c>
      <c r="D30" s="22" t="s">
        <v>3</v>
      </c>
      <c r="E30" s="8">
        <v>10.5</v>
      </c>
      <c r="H30" s="21"/>
    </row>
    <row r="31" spans="1:8" ht="12.75">
      <c r="A31" s="60"/>
      <c r="B31" s="62" t="s">
        <v>33</v>
      </c>
      <c r="C31" s="63"/>
      <c r="D31" s="22" t="s">
        <v>3</v>
      </c>
      <c r="E31" s="10">
        <v>20.6</v>
      </c>
      <c r="H31" s="21"/>
    </row>
    <row r="32" spans="1:8" ht="21">
      <c r="A32" s="60"/>
      <c r="B32" s="47" t="s">
        <v>33</v>
      </c>
      <c r="C32" s="25" t="s">
        <v>34</v>
      </c>
      <c r="D32" s="22" t="s">
        <v>3</v>
      </c>
      <c r="E32" s="8">
        <v>7.1</v>
      </c>
      <c r="H32" s="21"/>
    </row>
    <row r="33" spans="1:8" ht="12.75">
      <c r="A33" s="60"/>
      <c r="B33" s="48"/>
      <c r="C33" s="25" t="s">
        <v>35</v>
      </c>
      <c r="D33" s="22" t="s">
        <v>3</v>
      </c>
      <c r="E33" s="10" t="s">
        <v>15</v>
      </c>
      <c r="H33" s="21"/>
    </row>
    <row r="34" spans="1:8" ht="12.75">
      <c r="A34" s="60"/>
      <c r="B34" s="49"/>
      <c r="C34" s="25" t="s">
        <v>36</v>
      </c>
      <c r="D34" s="22" t="s">
        <v>3</v>
      </c>
      <c r="E34" s="8" t="s">
        <v>15</v>
      </c>
      <c r="H34" s="21"/>
    </row>
    <row r="35" spans="1:8" ht="12.75">
      <c r="A35" s="60"/>
      <c r="B35" s="62" t="s">
        <v>37</v>
      </c>
      <c r="C35" s="63"/>
      <c r="D35" s="22" t="s">
        <v>3</v>
      </c>
      <c r="E35" s="10">
        <v>153.1</v>
      </c>
      <c r="H35" s="21"/>
    </row>
    <row r="36" spans="1:8" ht="12.75">
      <c r="A36" s="60"/>
      <c r="B36" s="47" t="s">
        <v>37</v>
      </c>
      <c r="C36" s="25" t="s">
        <v>38</v>
      </c>
      <c r="D36" s="22" t="s">
        <v>3</v>
      </c>
      <c r="E36" s="8">
        <v>55.5</v>
      </c>
      <c r="H36" s="21"/>
    </row>
    <row r="37" spans="1:8" ht="21">
      <c r="A37" s="60"/>
      <c r="B37" s="48"/>
      <c r="C37" s="25" t="s">
        <v>39</v>
      </c>
      <c r="D37" s="22" t="s">
        <v>3</v>
      </c>
      <c r="E37" s="10">
        <v>81.5</v>
      </c>
      <c r="H37" s="21"/>
    </row>
    <row r="38" spans="1:8" ht="12.75">
      <c r="A38" s="60"/>
      <c r="B38" s="49"/>
      <c r="C38" s="25" t="s">
        <v>40</v>
      </c>
      <c r="D38" s="22" t="s">
        <v>3</v>
      </c>
      <c r="E38" s="8">
        <v>16.100000000000001</v>
      </c>
      <c r="H38" s="21"/>
    </row>
    <row r="39" spans="1:8" ht="12.75">
      <c r="A39" s="60"/>
      <c r="B39" s="62" t="s">
        <v>41</v>
      </c>
      <c r="C39" s="63"/>
      <c r="D39" s="22" t="s">
        <v>3</v>
      </c>
      <c r="E39" s="10">
        <v>35</v>
      </c>
      <c r="H39" s="21"/>
    </row>
    <row r="40" spans="1:8" ht="12.75">
      <c r="A40" s="60"/>
      <c r="B40" s="47" t="s">
        <v>41</v>
      </c>
      <c r="C40" s="25" t="s">
        <v>42</v>
      </c>
      <c r="D40" s="22" t="s">
        <v>3</v>
      </c>
      <c r="E40" s="8">
        <v>1.9</v>
      </c>
      <c r="H40" s="21"/>
    </row>
    <row r="41" spans="1:8" ht="12.75">
      <c r="A41" s="60"/>
      <c r="B41" s="48"/>
      <c r="C41" s="25" t="s">
        <v>43</v>
      </c>
      <c r="D41" s="22" t="s">
        <v>3</v>
      </c>
      <c r="E41" s="10" t="s">
        <v>15</v>
      </c>
      <c r="H41" s="21"/>
    </row>
    <row r="42" spans="1:8" ht="12.75">
      <c r="A42" s="60"/>
      <c r="B42" s="49"/>
      <c r="C42" s="25" t="s">
        <v>44</v>
      </c>
      <c r="D42" s="22" t="s">
        <v>3</v>
      </c>
      <c r="E42" s="8">
        <v>32.299999999999997</v>
      </c>
      <c r="H42" s="21"/>
    </row>
    <row r="43" spans="1:8" ht="12.75">
      <c r="A43" s="60"/>
      <c r="B43" s="62" t="s">
        <v>45</v>
      </c>
      <c r="C43" s="63"/>
      <c r="D43" s="22" t="s">
        <v>3</v>
      </c>
      <c r="E43" s="10">
        <v>109.8</v>
      </c>
      <c r="H43" s="21"/>
    </row>
    <row r="44" spans="1:8" ht="21">
      <c r="A44" s="60"/>
      <c r="B44" s="47" t="s">
        <v>45</v>
      </c>
      <c r="C44" s="25" t="s">
        <v>46</v>
      </c>
      <c r="D44" s="22" t="s">
        <v>3</v>
      </c>
      <c r="E44" s="8">
        <v>16.2</v>
      </c>
      <c r="H44" s="21"/>
    </row>
    <row r="45" spans="1:8" ht="21">
      <c r="A45" s="60"/>
      <c r="B45" s="48"/>
      <c r="C45" s="25" t="s">
        <v>47</v>
      </c>
      <c r="D45" s="22" t="s">
        <v>3</v>
      </c>
      <c r="E45" s="10" t="s">
        <v>15</v>
      </c>
      <c r="H45" s="21"/>
    </row>
    <row r="46" spans="1:8" ht="21">
      <c r="A46" s="60"/>
      <c r="B46" s="48"/>
      <c r="C46" s="25" t="s">
        <v>48</v>
      </c>
      <c r="D46" s="22" t="s">
        <v>3</v>
      </c>
      <c r="E46" s="8">
        <v>23.5</v>
      </c>
      <c r="H46" s="21"/>
    </row>
    <row r="47" spans="1:8" ht="12.75">
      <c r="A47" s="60"/>
      <c r="B47" s="48"/>
      <c r="C47" s="25" t="s">
        <v>49</v>
      </c>
      <c r="D47" s="22" t="s">
        <v>3</v>
      </c>
      <c r="E47" s="10">
        <v>36.299999999999997</v>
      </c>
      <c r="H47" s="21"/>
    </row>
    <row r="48" spans="1:8" ht="12.75">
      <c r="A48" s="60"/>
      <c r="B48" s="48"/>
      <c r="C48" s="25" t="s">
        <v>50</v>
      </c>
      <c r="D48" s="22" t="s">
        <v>3</v>
      </c>
      <c r="E48" s="8">
        <v>10</v>
      </c>
      <c r="H48" s="21"/>
    </row>
    <row r="49" spans="1:8" ht="12.75">
      <c r="A49" s="60"/>
      <c r="B49" s="48"/>
      <c r="C49" s="25" t="s">
        <v>51</v>
      </c>
      <c r="D49" s="22" t="s">
        <v>3</v>
      </c>
      <c r="E49" s="10">
        <v>5.5</v>
      </c>
      <c r="H49" s="21"/>
    </row>
    <row r="50" spans="1:8" ht="12.75">
      <c r="A50" s="60"/>
      <c r="B50" s="48"/>
      <c r="C50" s="25" t="s">
        <v>52</v>
      </c>
      <c r="D50" s="22" t="s">
        <v>3</v>
      </c>
      <c r="E50" s="8" t="s">
        <v>15</v>
      </c>
      <c r="H50" s="21"/>
    </row>
    <row r="51" spans="1:8" ht="21">
      <c r="A51" s="60"/>
      <c r="B51" s="49"/>
      <c r="C51" s="25" t="s">
        <v>53</v>
      </c>
      <c r="D51" s="22" t="s">
        <v>3</v>
      </c>
      <c r="E51" s="10">
        <v>3.4</v>
      </c>
      <c r="H51" s="21"/>
    </row>
    <row r="52" spans="1:8" ht="12.75">
      <c r="A52" s="60"/>
      <c r="B52" s="56" t="s">
        <v>54</v>
      </c>
      <c r="C52" s="58"/>
      <c r="D52" s="22" t="s">
        <v>3</v>
      </c>
      <c r="E52" s="8" t="s">
        <v>15</v>
      </c>
      <c r="H52" s="21"/>
    </row>
    <row r="53" spans="1:8" ht="12.75">
      <c r="A53" s="60"/>
      <c r="B53" s="62" t="s">
        <v>55</v>
      </c>
      <c r="C53" s="63"/>
      <c r="D53" s="22" t="s">
        <v>3</v>
      </c>
      <c r="E53" s="10">
        <v>101.3</v>
      </c>
      <c r="H53" s="21"/>
    </row>
    <row r="54" spans="1:8" ht="12.75">
      <c r="A54" s="60"/>
      <c r="B54" s="47" t="s">
        <v>55</v>
      </c>
      <c r="C54" s="25" t="s">
        <v>56</v>
      </c>
      <c r="D54" s="22" t="s">
        <v>3</v>
      </c>
      <c r="E54" s="8">
        <v>23.1</v>
      </c>
      <c r="H54" s="21"/>
    </row>
    <row r="55" spans="1:8" ht="12.75">
      <c r="A55" s="60"/>
      <c r="B55" s="48"/>
      <c r="C55" s="25" t="s">
        <v>57</v>
      </c>
      <c r="D55" s="22" t="s">
        <v>3</v>
      </c>
      <c r="E55" s="10" t="s">
        <v>15</v>
      </c>
      <c r="H55" s="21"/>
    </row>
    <row r="56" spans="1:8" ht="12.75">
      <c r="A56" s="60"/>
      <c r="B56" s="48"/>
      <c r="C56" s="25" t="s">
        <v>58</v>
      </c>
      <c r="D56" s="22" t="s">
        <v>3</v>
      </c>
      <c r="E56" s="8">
        <v>14.2</v>
      </c>
      <c r="H56" s="21"/>
    </row>
    <row r="57" spans="1:8" ht="12.75">
      <c r="A57" s="60"/>
      <c r="B57" s="48"/>
      <c r="C57" s="25" t="s">
        <v>59</v>
      </c>
      <c r="D57" s="22" t="s">
        <v>3</v>
      </c>
      <c r="E57" s="10">
        <v>52.8</v>
      </c>
      <c r="H57" s="21"/>
    </row>
    <row r="58" spans="1:8" ht="12.75">
      <c r="A58" s="60"/>
      <c r="B58" s="48"/>
      <c r="C58" s="25" t="s">
        <v>60</v>
      </c>
      <c r="D58" s="22" t="s">
        <v>3</v>
      </c>
      <c r="E58" s="8">
        <v>5</v>
      </c>
      <c r="H58" s="21"/>
    </row>
    <row r="59" spans="1:8" ht="12.75">
      <c r="A59" s="60"/>
      <c r="B59" s="49"/>
      <c r="C59" s="25" t="s">
        <v>61</v>
      </c>
      <c r="D59" s="22" t="s">
        <v>3</v>
      </c>
      <c r="E59" s="10" t="s">
        <v>15</v>
      </c>
      <c r="H59" s="21"/>
    </row>
    <row r="60" spans="1:8" ht="12.75">
      <c r="A60" s="60"/>
      <c r="B60" s="62" t="s">
        <v>62</v>
      </c>
      <c r="C60" s="63"/>
      <c r="D60" s="22" t="s">
        <v>3</v>
      </c>
      <c r="E60" s="8">
        <v>129.19999999999999</v>
      </c>
      <c r="H60" s="21"/>
    </row>
    <row r="61" spans="1:8" ht="12.75">
      <c r="A61" s="60"/>
      <c r="B61" s="47" t="s">
        <v>62</v>
      </c>
      <c r="C61" s="25" t="s">
        <v>63</v>
      </c>
      <c r="D61" s="22" t="s">
        <v>3</v>
      </c>
      <c r="E61" s="10">
        <v>102.3</v>
      </c>
      <c r="H61" s="21"/>
    </row>
    <row r="62" spans="1:8" ht="12.75">
      <c r="A62" s="60"/>
      <c r="B62" s="48"/>
      <c r="C62" s="25" t="s">
        <v>64</v>
      </c>
      <c r="D62" s="22" t="s">
        <v>3</v>
      </c>
      <c r="E62" s="8">
        <v>15.1</v>
      </c>
      <c r="H62" s="21"/>
    </row>
    <row r="63" spans="1:8" ht="21">
      <c r="A63" s="60"/>
      <c r="B63" s="48"/>
      <c r="C63" s="25" t="s">
        <v>65</v>
      </c>
      <c r="D63" s="22" t="s">
        <v>3</v>
      </c>
      <c r="E63" s="10">
        <v>2.6</v>
      </c>
      <c r="H63" s="21"/>
    </row>
    <row r="64" spans="1:8" ht="12.75">
      <c r="A64" s="60"/>
      <c r="B64" s="48"/>
      <c r="C64" s="25" t="s">
        <v>66</v>
      </c>
      <c r="D64" s="22" t="s">
        <v>3</v>
      </c>
      <c r="E64" s="8" t="s">
        <v>15</v>
      </c>
      <c r="H64" s="21"/>
    </row>
    <row r="65" spans="1:9" ht="21">
      <c r="A65" s="60"/>
      <c r="B65" s="49"/>
      <c r="C65" s="25" t="s">
        <v>67</v>
      </c>
      <c r="D65" s="22" t="s">
        <v>3</v>
      </c>
      <c r="E65" s="10">
        <v>7.2</v>
      </c>
    </row>
    <row r="66" spans="1:9" ht="12.75">
      <c r="A66" s="61"/>
      <c r="B66" s="56" t="s">
        <v>68</v>
      </c>
      <c r="C66" s="58"/>
      <c r="D66" s="22" t="s">
        <v>3</v>
      </c>
      <c r="E66" s="8" t="s">
        <v>15</v>
      </c>
    </row>
    <row r="70" spans="1:9" s="27" customFormat="1">
      <c r="A70" s="27" t="s">
        <v>69</v>
      </c>
      <c r="H70" s="28"/>
    </row>
    <row r="72" spans="1:9">
      <c r="A72" s="27" t="s">
        <v>70</v>
      </c>
      <c r="B72" s="27" t="s">
        <v>71</v>
      </c>
      <c r="C72" s="27" t="s">
        <v>72</v>
      </c>
      <c r="D72" s="27" t="s">
        <v>73</v>
      </c>
    </row>
    <row r="74" spans="1:9" s="27" customFormat="1">
      <c r="A74" s="27" t="s">
        <v>5</v>
      </c>
      <c r="E74" s="27" t="s">
        <v>74</v>
      </c>
      <c r="F74" s="27" t="s">
        <v>75</v>
      </c>
      <c r="G74" s="27" t="s">
        <v>76</v>
      </c>
      <c r="H74" s="28" t="s">
        <v>77</v>
      </c>
      <c r="I74" s="27" t="s">
        <v>78</v>
      </c>
    </row>
    <row r="75" spans="1:9" s="27" customFormat="1">
      <c r="B75" s="27" t="s">
        <v>6</v>
      </c>
      <c r="E75" s="27">
        <f>E5</f>
        <v>20.6</v>
      </c>
      <c r="F75" s="27">
        <f>E75*(365.25/7)</f>
        <v>1074.8785714285716</v>
      </c>
      <c r="G75" s="27">
        <v>0.99999999999999989</v>
      </c>
      <c r="H75" s="28"/>
      <c r="I75" s="27">
        <f>SUM(I77,I76)</f>
        <v>0.21062476568690952</v>
      </c>
    </row>
    <row r="76" spans="1:9">
      <c r="C76" s="27" t="s">
        <v>79</v>
      </c>
      <c r="D76" s="27"/>
      <c r="E76" s="20">
        <f>E75*G76</f>
        <v>8.5279569892473113</v>
      </c>
      <c r="F76" s="20">
        <f>E76*(365.25/7)</f>
        <v>444.97661290322577</v>
      </c>
      <c r="G76" s="20">
        <v>0.41397849462365588</v>
      </c>
      <c r="I76" s="20">
        <f>F76*AVERAGE(H78:H79)</f>
        <v>8.7194123429527065E-2</v>
      </c>
    </row>
    <row r="77" spans="1:9">
      <c r="C77" s="27" t="s">
        <v>80</v>
      </c>
      <c r="D77" s="27"/>
      <c r="E77" s="20">
        <f>G77*E75</f>
        <v>12.072043010752687</v>
      </c>
      <c r="F77" s="20">
        <f>E77*(365.25/7)</f>
        <v>629.90195852534555</v>
      </c>
      <c r="G77" s="20">
        <v>0.58602150537634401</v>
      </c>
      <c r="I77" s="20">
        <f>F77*AVERAGE(H78:H79)</f>
        <v>0.12343064225738247</v>
      </c>
    </row>
    <row r="78" spans="1:9">
      <c r="C78" s="27"/>
      <c r="D78" s="2" t="s">
        <v>82</v>
      </c>
      <c r="H78" s="26">
        <f>B466</f>
        <v>1.8436804730104599E-4</v>
      </c>
    </row>
    <row r="79" spans="1:9">
      <c r="C79" s="27"/>
      <c r="D79" s="20" t="s">
        <v>81</v>
      </c>
      <c r="F79" s="27"/>
      <c r="H79" s="26">
        <f>B452</f>
        <v>2.0753625014341401E-4</v>
      </c>
    </row>
    <row r="80" spans="1:9" s="27" customFormat="1">
      <c r="B80" s="27" t="s">
        <v>83</v>
      </c>
      <c r="E80" s="27">
        <f>E6</f>
        <v>26.8</v>
      </c>
      <c r="F80" s="27">
        <f>E80*(365.25/7)</f>
        <v>1398.3857142857144</v>
      </c>
      <c r="G80" s="27">
        <v>1</v>
      </c>
      <c r="H80" s="28"/>
      <c r="I80" s="27">
        <f>SUM(I81,I84)</f>
        <v>0.37486756223431178</v>
      </c>
    </row>
    <row r="81" spans="1:9">
      <c r="A81" s="20"/>
      <c r="C81" s="27" t="s">
        <v>84</v>
      </c>
      <c r="D81" s="27"/>
      <c r="E81" s="20">
        <f>G81*E80</f>
        <v>22.922553191489364</v>
      </c>
      <c r="F81" s="20">
        <f>E81*(365.25/7)</f>
        <v>1196.0660790273557</v>
      </c>
      <c r="G81" s="20">
        <v>0.85531914893617023</v>
      </c>
      <c r="I81" s="20">
        <f>F81*AVERAGE(H82:H83)</f>
        <v>0.28210128400730877</v>
      </c>
    </row>
    <row r="82" spans="1:9">
      <c r="A82" s="20"/>
      <c r="C82" s="27"/>
      <c r="D82" s="2" t="s">
        <v>86</v>
      </c>
      <c r="H82" s="26">
        <f>B455</f>
        <v>2.9047921153145501E-4</v>
      </c>
    </row>
    <row r="83" spans="1:9">
      <c r="A83" s="20"/>
      <c r="C83" s="27"/>
      <c r="D83" s="1" t="s">
        <v>85</v>
      </c>
      <c r="F83" s="27"/>
      <c r="H83" s="26">
        <f>B453</f>
        <v>1.8123600379630399E-4</v>
      </c>
    </row>
    <row r="84" spans="1:9">
      <c r="A84" s="20"/>
      <c r="C84" s="27" t="s">
        <v>88</v>
      </c>
      <c r="D84" s="27"/>
      <c r="E84" s="20">
        <f>G84*E80</f>
        <v>3.8774468085106379</v>
      </c>
      <c r="F84" s="20">
        <f>E84*(365.25/7)</f>
        <v>202.31963525835866</v>
      </c>
      <c r="G84" s="20">
        <v>0.14468085106382977</v>
      </c>
      <c r="I84" s="20">
        <f>F84*AVERAGE(H85:H86)</f>
        <v>9.2766278227003007E-2</v>
      </c>
    </row>
    <row r="85" spans="1:9">
      <c r="A85" s="20"/>
      <c r="C85" s="27"/>
      <c r="D85" s="1" t="s">
        <v>89</v>
      </c>
      <c r="F85" s="27"/>
      <c r="H85" s="26">
        <f>B457</f>
        <v>5.8372345228633899E-4</v>
      </c>
    </row>
    <row r="86" spans="1:9">
      <c r="A86" s="20"/>
      <c r="C86" s="27"/>
      <c r="D86" s="1" t="s">
        <v>90</v>
      </c>
      <c r="F86" s="27"/>
      <c r="H86" s="26">
        <f>B464</f>
        <v>3.3330348984453301E-4</v>
      </c>
    </row>
    <row r="87" spans="1:9">
      <c r="A87" s="20"/>
      <c r="C87" s="27"/>
      <c r="D87" s="1"/>
      <c r="F87" s="27"/>
    </row>
    <row r="88" spans="1:9" s="27" customFormat="1">
      <c r="B88" s="27" t="s">
        <v>8</v>
      </c>
      <c r="E88" s="27">
        <f>E7</f>
        <v>95.3</v>
      </c>
      <c r="F88" s="27">
        <f>E88*(365.25/7)</f>
        <v>4972.6178571428572</v>
      </c>
      <c r="G88" s="27">
        <v>1</v>
      </c>
      <c r="H88" s="28"/>
      <c r="I88" s="27">
        <f>SUM(I89,I91,I94,I96,I98,I100)</f>
        <v>0.94443176064176382</v>
      </c>
    </row>
    <row r="89" spans="1:9">
      <c r="A89" s="20"/>
      <c r="C89" s="27" t="s">
        <v>91</v>
      </c>
      <c r="D89" s="27"/>
      <c r="E89" s="20">
        <f>G89*E88</f>
        <v>21.86369770580297</v>
      </c>
      <c r="F89" s="20">
        <f>E89*(365.25/7)</f>
        <v>1140.8165124349337</v>
      </c>
      <c r="G89" s="20">
        <v>0.22941970310391366</v>
      </c>
      <c r="I89" s="20">
        <f>F89*H90</f>
        <v>0.21033011272641816</v>
      </c>
    </row>
    <row r="90" spans="1:9">
      <c r="A90" s="20"/>
      <c r="C90" s="27"/>
      <c r="D90" s="20" t="s">
        <v>82</v>
      </c>
      <c r="F90" s="27"/>
      <c r="H90" s="26">
        <f>B466</f>
        <v>1.8436804730104599E-4</v>
      </c>
    </row>
    <row r="91" spans="1:9">
      <c r="A91" s="20"/>
      <c r="C91" s="27" t="s">
        <v>92</v>
      </c>
      <c r="E91" s="29">
        <f>G91*E88</f>
        <v>15.04736842105263</v>
      </c>
      <c r="F91" s="20">
        <f>E91*(365.25/7)</f>
        <v>785.15018796992479</v>
      </c>
      <c r="G91" s="20">
        <v>0.15789473684210525</v>
      </c>
      <c r="I91" s="20">
        <f>F91*AVERAGE(H92:H93)</f>
        <v>0.17239652334008762</v>
      </c>
    </row>
    <row r="92" spans="1:9">
      <c r="A92" s="20"/>
      <c r="C92" s="27"/>
      <c r="D92" s="2" t="s">
        <v>86</v>
      </c>
      <c r="E92" s="29"/>
      <c r="H92" s="26">
        <f>B455</f>
        <v>2.9047921153145501E-4</v>
      </c>
    </row>
    <row r="93" spans="1:9">
      <c r="A93" s="20"/>
      <c r="C93" s="27"/>
      <c r="D93" s="20" t="s">
        <v>93</v>
      </c>
      <c r="F93" s="27"/>
      <c r="H93" s="26">
        <f>B454</f>
        <v>1.4866358173675799E-4</v>
      </c>
    </row>
    <row r="94" spans="1:9">
      <c r="A94" s="20"/>
      <c r="C94" s="27" t="s">
        <v>95</v>
      </c>
      <c r="E94" s="20">
        <f>G94*E88</f>
        <v>2.8294197031039143</v>
      </c>
      <c r="F94" s="20">
        <f>E94*(365.25/7)</f>
        <v>147.63507807981497</v>
      </c>
      <c r="G94" s="20">
        <v>2.9689608636977064E-2</v>
      </c>
      <c r="I94" s="20">
        <f>F94*H95</f>
        <v>2.7219191058712944E-2</v>
      </c>
    </row>
    <row r="95" spans="1:9">
      <c r="A95" s="20"/>
      <c r="C95" s="27"/>
      <c r="D95" s="30" t="s">
        <v>82</v>
      </c>
      <c r="F95" s="27"/>
      <c r="H95" s="26">
        <f>B466</f>
        <v>1.8436804730104599E-4</v>
      </c>
    </row>
    <row r="96" spans="1:9">
      <c r="A96" s="20"/>
      <c r="C96" s="27" t="s">
        <v>96</v>
      </c>
      <c r="E96" s="29">
        <f>G96*E88</f>
        <v>4.8871794871794867</v>
      </c>
      <c r="F96" s="20">
        <f>E96*(365.25/7)</f>
        <v>255.00604395604395</v>
      </c>
      <c r="G96" s="20">
        <v>5.128205128205128E-2</v>
      </c>
      <c r="I96" s="20">
        <f>F96*H97</f>
        <v>4.7014966374140522E-2</v>
      </c>
    </row>
    <row r="97" spans="1:9">
      <c r="A97" s="20"/>
      <c r="C97" s="27"/>
      <c r="D97" s="30" t="s">
        <v>82</v>
      </c>
      <c r="H97" s="26">
        <f>B466</f>
        <v>1.8436804730104599E-4</v>
      </c>
    </row>
    <row r="98" spans="1:9">
      <c r="A98" s="20"/>
      <c r="C98" s="27" t="s">
        <v>97</v>
      </c>
      <c r="D98" s="27"/>
      <c r="E98" s="20">
        <f>G98*E88</f>
        <v>12.217948717948719</v>
      </c>
      <c r="F98" s="20">
        <f>E98*(365.25/7)</f>
        <v>637.51510989011001</v>
      </c>
      <c r="G98" s="20">
        <v>0.12820512820512822</v>
      </c>
      <c r="I98" s="20">
        <f>F98*H99</f>
        <v>0.11753741593535134</v>
      </c>
    </row>
    <row r="99" spans="1:9">
      <c r="A99" s="20"/>
      <c r="C99" s="27"/>
      <c r="D99" s="30" t="s">
        <v>82</v>
      </c>
      <c r="H99" s="26">
        <f>B466</f>
        <v>1.8436804730104599E-4</v>
      </c>
    </row>
    <row r="100" spans="1:9">
      <c r="A100" s="20"/>
      <c r="C100" s="27" t="s">
        <v>98</v>
      </c>
      <c r="D100" s="27"/>
      <c r="E100" s="20">
        <f>G100*E88</f>
        <v>38.454385964912284</v>
      </c>
      <c r="F100" s="20">
        <f>E100*(365.25/7)</f>
        <v>2006.4949248120304</v>
      </c>
      <c r="G100" s="20">
        <v>0.40350877192982459</v>
      </c>
      <c r="I100" s="20">
        <f>F100*H101</f>
        <v>0.36993355120705312</v>
      </c>
    </row>
    <row r="101" spans="1:9">
      <c r="A101" s="20"/>
      <c r="C101" s="27"/>
      <c r="D101" s="30" t="s">
        <v>82</v>
      </c>
      <c r="F101" s="27"/>
      <c r="H101" s="26">
        <f>B466</f>
        <v>1.8436804730104599E-4</v>
      </c>
    </row>
    <row r="102" spans="1:9">
      <c r="A102" s="20"/>
      <c r="C102" s="27"/>
      <c r="D102" s="30"/>
      <c r="F102" s="27"/>
    </row>
    <row r="103" spans="1:9" s="27" customFormat="1">
      <c r="B103" s="27" t="s">
        <v>9</v>
      </c>
      <c r="E103" s="27">
        <f>E8</f>
        <v>9.5</v>
      </c>
      <c r="F103" s="27">
        <f>E103*(365.25/7)</f>
        <v>495.69642857142861</v>
      </c>
      <c r="G103" s="27">
        <v>1</v>
      </c>
      <c r="H103" s="28"/>
      <c r="I103" s="27">
        <f>SUM(I104:I105)</f>
        <v>7.9787876599177326E-2</v>
      </c>
    </row>
    <row r="104" spans="1:9">
      <c r="A104" s="20"/>
      <c r="C104" s="27" t="s">
        <v>99</v>
      </c>
      <c r="D104" s="27"/>
      <c r="E104" s="20">
        <f>G104*E103</f>
        <v>2.714285714285714</v>
      </c>
      <c r="F104" s="20">
        <f>E104*(365.25/7)</f>
        <v>141.62755102040816</v>
      </c>
      <c r="G104" s="20">
        <v>0.2857142857142857</v>
      </c>
      <c r="I104" s="20">
        <f>F104*AVERAGE(H106:H106)</f>
        <v>2.279653617119352E-2</v>
      </c>
    </row>
    <row r="105" spans="1:9">
      <c r="A105" s="20"/>
      <c r="C105" s="27" t="s">
        <v>100</v>
      </c>
      <c r="D105" s="27"/>
      <c r="E105" s="20">
        <f>G105*E103</f>
        <v>6.7857142857142856</v>
      </c>
      <c r="F105" s="20">
        <f>E105*(365.25/7)</f>
        <v>354.06887755102042</v>
      </c>
      <c r="G105" s="20">
        <v>0.7142857142857143</v>
      </c>
      <c r="I105" s="20">
        <f>F105*AVERAGE(H106:H106)</f>
        <v>5.6991340427983803E-2</v>
      </c>
    </row>
    <row r="106" spans="1:9">
      <c r="A106" s="20"/>
      <c r="C106" s="27"/>
      <c r="D106" s="3" t="s">
        <v>101</v>
      </c>
      <c r="E106" s="3"/>
      <c r="F106" s="27"/>
      <c r="G106" s="3"/>
      <c r="H106" s="26">
        <f>B467</f>
        <v>1.6096116897416801E-4</v>
      </c>
    </row>
    <row r="107" spans="1:9">
      <c r="A107" s="20"/>
      <c r="C107" s="27"/>
      <c r="D107" s="3"/>
      <c r="E107" s="3"/>
      <c r="F107" s="27"/>
      <c r="G107" s="3"/>
    </row>
    <row r="108" spans="1:9" s="27" customFormat="1">
      <c r="B108" s="27" t="s">
        <v>10</v>
      </c>
      <c r="E108" s="27">
        <f>E9</f>
        <v>44.1</v>
      </c>
      <c r="F108" s="27">
        <f>E108*(365.25/7)</f>
        <v>2301.0750000000003</v>
      </c>
      <c r="G108" s="27">
        <v>0.9973821989528795</v>
      </c>
      <c r="H108" s="28"/>
      <c r="I108" s="27">
        <f>F108*H112</f>
        <v>0.20146723725178528</v>
      </c>
    </row>
    <row r="109" spans="1:9">
      <c r="C109" s="27" t="s">
        <v>102</v>
      </c>
      <c r="D109" s="27"/>
      <c r="E109" s="20">
        <f>G109*E108</f>
        <v>19.510209424083769</v>
      </c>
      <c r="F109" s="20">
        <f>E109*(365.25/7)</f>
        <v>1018.0148560209424</v>
      </c>
      <c r="G109" s="20">
        <v>0.44240837696335072</v>
      </c>
    </row>
    <row r="110" spans="1:9">
      <c r="C110" s="27" t="s">
        <v>103</v>
      </c>
      <c r="D110" s="27"/>
      <c r="E110" s="20">
        <f>G110*E108</f>
        <v>24.474345549738217</v>
      </c>
      <c r="F110" s="20">
        <f>E110*(365.25/7)</f>
        <v>1277.0363874345549</v>
      </c>
      <c r="G110" s="20">
        <v>0.55497382198952872</v>
      </c>
    </row>
    <row r="111" spans="1:9">
      <c r="C111" s="27" t="s">
        <v>104</v>
      </c>
      <c r="D111" s="27">
        <f>F108-SUM(F109:F110)</f>
        <v>6.0237565445031578</v>
      </c>
      <c r="E111" s="20" t="s">
        <v>105</v>
      </c>
      <c r="F111" s="27" t="e">
        <f>E111*(365.25/7)</f>
        <v>#VALUE!</v>
      </c>
      <c r="G111" s="20">
        <v>2.6178010471205049E-3</v>
      </c>
    </row>
    <row r="112" spans="1:9">
      <c r="C112" s="27"/>
      <c r="D112" s="2" t="s">
        <v>276</v>
      </c>
      <c r="F112" s="27"/>
      <c r="H112" s="26">
        <f>B510</f>
        <v>8.75535292208143E-5</v>
      </c>
    </row>
    <row r="113" spans="1:9">
      <c r="C113" s="27"/>
      <c r="D113" s="2"/>
      <c r="F113" s="27"/>
    </row>
    <row r="114" spans="1:9">
      <c r="C114" s="27"/>
      <c r="D114" s="2"/>
      <c r="F114" s="27"/>
    </row>
    <row r="115" spans="1:9">
      <c r="C115" s="27"/>
      <c r="D115" s="2"/>
      <c r="F115" s="27"/>
    </row>
    <row r="116" spans="1:9">
      <c r="C116" s="27"/>
      <c r="D116" s="2"/>
      <c r="F116" s="27"/>
    </row>
    <row r="117" spans="1:9">
      <c r="C117" s="27"/>
      <c r="D117" s="2"/>
      <c r="F117" s="27"/>
    </row>
    <row r="118" spans="1:9">
      <c r="C118" s="27"/>
      <c r="D118" s="2"/>
      <c r="F118" s="27"/>
    </row>
    <row r="119" spans="1:9">
      <c r="C119" s="27"/>
      <c r="D119" s="2"/>
      <c r="F119" s="27"/>
    </row>
    <row r="120" spans="1:9">
      <c r="C120" s="27"/>
      <c r="D120" s="2"/>
      <c r="F120" s="27"/>
    </row>
    <row r="121" spans="1:9">
      <c r="C121" s="27"/>
      <c r="D121" s="2"/>
      <c r="F121" s="27"/>
    </row>
    <row r="122" spans="1:9" s="31" customFormat="1">
      <c r="A122" s="31" t="s">
        <v>106</v>
      </c>
      <c r="E122" s="31">
        <f>E4</f>
        <v>196.3</v>
      </c>
      <c r="F122" s="31">
        <f>E122*(365.25/7)</f>
        <v>10242.653571428573</v>
      </c>
      <c r="H122" s="32"/>
      <c r="I122" s="31">
        <f>SUM(I108,I103,I88,I80,I75)</f>
        <v>1.8111792024139477</v>
      </c>
    </row>
    <row r="123" spans="1:9">
      <c r="F123" s="27"/>
    </row>
    <row r="124" spans="1:9" s="27" customFormat="1">
      <c r="A124" s="27" t="s">
        <v>107</v>
      </c>
      <c r="H124" s="28"/>
    </row>
    <row r="125" spans="1:9" s="27" customFormat="1">
      <c r="B125" s="27" t="s">
        <v>12</v>
      </c>
      <c r="E125" s="27">
        <f>E11</f>
        <v>19.899999999999999</v>
      </c>
      <c r="F125" s="27">
        <f t="shared" ref="F125:F133" si="0">E125*(365.25/7)</f>
        <v>1038.3535714285713</v>
      </c>
      <c r="G125" s="27">
        <v>1</v>
      </c>
      <c r="H125" s="28"/>
    </row>
    <row r="126" spans="1:9">
      <c r="C126" s="27" t="s">
        <v>108</v>
      </c>
      <c r="D126" s="27"/>
      <c r="E126" s="20">
        <f>G126*E125</f>
        <v>6.6333333333333329</v>
      </c>
      <c r="F126" s="20">
        <f t="shared" si="0"/>
        <v>346.11785714285713</v>
      </c>
      <c r="G126" s="20">
        <v>0.33333333333333331</v>
      </c>
    </row>
    <row r="127" spans="1:9">
      <c r="C127" s="27" t="s">
        <v>109</v>
      </c>
      <c r="D127" s="27"/>
      <c r="E127" s="20">
        <f>G127*E125</f>
        <v>8.2661538461538449</v>
      </c>
      <c r="F127" s="20">
        <f t="shared" si="0"/>
        <v>431.31609890109883</v>
      </c>
      <c r="G127" s="20">
        <v>0.41538461538461535</v>
      </c>
    </row>
    <row r="128" spans="1:9">
      <c r="C128" s="27" t="s">
        <v>110</v>
      </c>
      <c r="D128" s="27"/>
      <c r="E128" s="20">
        <f>G128*E125</f>
        <v>2.0410256410256409</v>
      </c>
      <c r="F128" s="20">
        <f t="shared" si="0"/>
        <v>106.4978021978022</v>
      </c>
      <c r="G128" s="20">
        <v>0.10256410256410256</v>
      </c>
    </row>
    <row r="129" spans="1:9">
      <c r="C129" s="27" t="s">
        <v>111</v>
      </c>
      <c r="D129" s="27"/>
      <c r="E129" s="20">
        <f>G129*E125</f>
        <v>2.9594871794871791</v>
      </c>
      <c r="F129" s="20">
        <f t="shared" si="0"/>
        <v>154.42181318681318</v>
      </c>
      <c r="G129" s="20">
        <v>0.14871794871794872</v>
      </c>
    </row>
    <row r="130" spans="1:9" s="27" customFormat="1">
      <c r="B130" s="27" t="s">
        <v>13</v>
      </c>
      <c r="E130" s="27">
        <f>E12</f>
        <v>10.199999999999999</v>
      </c>
      <c r="F130" s="20">
        <f t="shared" si="0"/>
        <v>532.22142857142853</v>
      </c>
      <c r="G130" s="27">
        <v>1</v>
      </c>
      <c r="H130" s="28"/>
    </row>
    <row r="131" spans="1:9">
      <c r="C131" s="27" t="s">
        <v>13</v>
      </c>
      <c r="D131" s="27"/>
      <c r="E131" s="20">
        <f>G131*E130</f>
        <v>10.199999999999999</v>
      </c>
      <c r="F131" s="20">
        <f t="shared" si="0"/>
        <v>532.22142857142853</v>
      </c>
      <c r="G131" s="20">
        <v>1</v>
      </c>
    </row>
    <row r="132" spans="1:9" s="27" customFormat="1">
      <c r="B132" s="27" t="s">
        <v>14</v>
      </c>
      <c r="E132" s="27" t="s">
        <v>105</v>
      </c>
      <c r="F132" s="20" t="e">
        <f t="shared" si="0"/>
        <v>#VALUE!</v>
      </c>
      <c r="G132" s="27">
        <v>1</v>
      </c>
      <c r="H132" s="28"/>
    </row>
    <row r="133" spans="1:9">
      <c r="C133" s="27" t="s">
        <v>14</v>
      </c>
      <c r="D133" s="27"/>
      <c r="E133" s="20" t="s">
        <v>105</v>
      </c>
      <c r="F133" s="20" t="e">
        <f t="shared" si="0"/>
        <v>#VALUE!</v>
      </c>
      <c r="G133" s="20">
        <v>1</v>
      </c>
    </row>
    <row r="134" spans="1:9">
      <c r="C134" s="27"/>
      <c r="D134" s="3" t="s">
        <v>101</v>
      </c>
      <c r="E134" s="3"/>
      <c r="F134" s="27"/>
      <c r="G134" s="3"/>
      <c r="H134" s="26">
        <f>B467</f>
        <v>1.6096116897416801E-4</v>
      </c>
    </row>
    <row r="135" spans="1:9" s="31" customFormat="1">
      <c r="A135" s="31" t="s">
        <v>112</v>
      </c>
      <c r="E135" s="31">
        <f>E10</f>
        <v>30.1</v>
      </c>
      <c r="F135" s="31">
        <f>E135*(365.25/7)</f>
        <v>1570.575</v>
      </c>
      <c r="H135" s="32"/>
      <c r="I135" s="31">
        <f>F135*H134</f>
        <v>0.25280158796160396</v>
      </c>
    </row>
    <row r="136" spans="1:9">
      <c r="C136" s="27"/>
      <c r="D136" s="27"/>
      <c r="F136" s="27"/>
    </row>
    <row r="137" spans="1:9" s="27" customFormat="1">
      <c r="A137" s="27" t="s">
        <v>16</v>
      </c>
      <c r="H137" s="28"/>
    </row>
    <row r="138" spans="1:9" s="27" customFormat="1">
      <c r="B138" s="27" t="s">
        <v>17</v>
      </c>
      <c r="E138" s="27">
        <f>E15</f>
        <v>23.8</v>
      </c>
      <c r="F138" s="27">
        <f t="shared" ref="F138:F151" si="1">E138*(365.25/7)</f>
        <v>1241.8500000000001</v>
      </c>
      <c r="G138" s="27">
        <v>1.0036231884057971</v>
      </c>
      <c r="H138" s="28"/>
    </row>
    <row r="139" spans="1:9">
      <c r="C139" s="27" t="s">
        <v>113</v>
      </c>
      <c r="D139" s="27"/>
      <c r="E139" s="20">
        <f>G139*E138</f>
        <v>6.8123188405797102</v>
      </c>
      <c r="F139" s="20">
        <f t="shared" si="1"/>
        <v>355.45706521739135</v>
      </c>
      <c r="G139" s="20">
        <v>0.28623188405797101</v>
      </c>
    </row>
    <row r="140" spans="1:9">
      <c r="C140" s="27" t="s">
        <v>114</v>
      </c>
      <c r="D140" s="27"/>
      <c r="E140" s="20">
        <f>G140*E138</f>
        <v>3.7942028985507252</v>
      </c>
      <c r="F140" s="20">
        <f t="shared" si="1"/>
        <v>197.97608695652178</v>
      </c>
      <c r="G140" s="20">
        <v>0.15942028985507248</v>
      </c>
    </row>
    <row r="141" spans="1:9">
      <c r="C141" s="27" t="s">
        <v>115</v>
      </c>
      <c r="D141" s="27"/>
      <c r="E141" s="20">
        <f>G141*E138</f>
        <v>8.8818840579710141</v>
      </c>
      <c r="F141" s="20">
        <f t="shared" si="1"/>
        <v>463.44402173913045</v>
      </c>
      <c r="G141" s="20">
        <v>0.37318840579710144</v>
      </c>
    </row>
    <row r="142" spans="1:9">
      <c r="C142" s="27" t="s">
        <v>116</v>
      </c>
      <c r="D142" s="27"/>
      <c r="E142" s="20">
        <f>G142*E138</f>
        <v>2.2420289855072464</v>
      </c>
      <c r="F142" s="20">
        <f t="shared" si="1"/>
        <v>116.9858695652174</v>
      </c>
      <c r="G142" s="20">
        <v>9.420289855072464E-2</v>
      </c>
    </row>
    <row r="143" spans="1:9">
      <c r="C143" s="27" t="s">
        <v>117</v>
      </c>
      <c r="D143" s="27"/>
      <c r="E143" s="20">
        <f>G143*E138</f>
        <v>0.68985507246376809</v>
      </c>
      <c r="F143" s="20">
        <f t="shared" si="1"/>
        <v>35.995652173913044</v>
      </c>
      <c r="G143" s="20">
        <v>2.8985507246376812E-2</v>
      </c>
    </row>
    <row r="144" spans="1:9">
      <c r="C144" s="27" t="s">
        <v>118</v>
      </c>
      <c r="D144" s="27"/>
      <c r="E144" s="20">
        <f>G144*E138</f>
        <v>0.6036231884057971</v>
      </c>
      <c r="F144" s="20">
        <f t="shared" si="1"/>
        <v>31.496195652173913</v>
      </c>
      <c r="G144" s="20">
        <v>2.5362318840579708E-2</v>
      </c>
    </row>
    <row r="145" spans="1:9">
      <c r="C145" s="27" t="s">
        <v>119</v>
      </c>
      <c r="D145" s="27"/>
      <c r="E145" s="20">
        <f>G145*E138</f>
        <v>0.8623188405797102</v>
      </c>
      <c r="F145" s="20">
        <f t="shared" si="1"/>
        <v>44.994565217391312</v>
      </c>
      <c r="G145" s="20">
        <v>3.6231884057971016E-2</v>
      </c>
    </row>
    <row r="146" spans="1:9" s="27" customFormat="1">
      <c r="B146" s="27" t="s">
        <v>18</v>
      </c>
      <c r="E146" s="27">
        <f>E16</f>
        <v>5.5</v>
      </c>
      <c r="F146" s="27">
        <f t="shared" si="1"/>
        <v>286.98214285714289</v>
      </c>
      <c r="G146" s="27">
        <v>1</v>
      </c>
      <c r="H146" s="28"/>
    </row>
    <row r="147" spans="1:9">
      <c r="C147" s="27" t="s">
        <v>120</v>
      </c>
      <c r="D147" s="27"/>
      <c r="E147" s="20">
        <f>G147*E146</f>
        <v>2.306451612903226</v>
      </c>
      <c r="F147" s="20">
        <f t="shared" si="1"/>
        <v>120.34735023041476</v>
      </c>
      <c r="G147" s="20">
        <v>0.41935483870967744</v>
      </c>
    </row>
    <row r="148" spans="1:9">
      <c r="C148" s="27" t="s">
        <v>121</v>
      </c>
      <c r="D148" s="27"/>
      <c r="E148" s="20">
        <f>G148*E146</f>
        <v>0.62096774193548376</v>
      </c>
      <c r="F148" s="20">
        <f t="shared" si="1"/>
        <v>32.401209677419352</v>
      </c>
      <c r="G148" s="20">
        <v>0.1129032258064516</v>
      </c>
    </row>
    <row r="149" spans="1:9">
      <c r="C149" s="27" t="s">
        <v>122</v>
      </c>
      <c r="D149" s="27"/>
      <c r="E149" s="20">
        <f>G149*E146</f>
        <v>1.9516129032258065</v>
      </c>
      <c r="F149" s="20">
        <f t="shared" si="1"/>
        <v>101.83237327188941</v>
      </c>
      <c r="G149" s="20">
        <v>0.35483870967741937</v>
      </c>
    </row>
    <row r="150" spans="1:9">
      <c r="C150" s="27" t="s">
        <v>123</v>
      </c>
      <c r="D150" s="27"/>
      <c r="E150" s="20">
        <f>G150*E146</f>
        <v>0.44354838709677419</v>
      </c>
      <c r="F150" s="20">
        <f t="shared" si="1"/>
        <v>23.143721198156683</v>
      </c>
      <c r="G150" s="20">
        <v>8.0645161290322578E-2</v>
      </c>
    </row>
    <row r="151" spans="1:9">
      <c r="C151" s="27" t="s">
        <v>124</v>
      </c>
      <c r="D151" s="27"/>
      <c r="E151" s="20">
        <f>G151*E146</f>
        <v>0.17741935483870969</v>
      </c>
      <c r="F151" s="20">
        <f t="shared" si="1"/>
        <v>9.2574884792626744</v>
      </c>
      <c r="G151" s="20">
        <v>3.2258064516129031E-2</v>
      </c>
    </row>
    <row r="152" spans="1:9">
      <c r="C152" s="27"/>
      <c r="D152" s="2" t="s">
        <v>125</v>
      </c>
      <c r="H152" s="26">
        <f>B468</f>
        <v>1.9783800273003599E-4</v>
      </c>
    </row>
    <row r="153" spans="1:9">
      <c r="C153" s="27"/>
      <c r="D153" s="3" t="s">
        <v>126</v>
      </c>
      <c r="F153" s="27"/>
      <c r="G153" s="31"/>
      <c r="H153" s="26">
        <f>B469</f>
        <v>9.1374598860871899E-5</v>
      </c>
    </row>
    <row r="154" spans="1:9" s="31" customFormat="1">
      <c r="A154" s="31" t="s">
        <v>127</v>
      </c>
      <c r="E154" s="31">
        <f>E14</f>
        <v>29.2</v>
      </c>
      <c r="F154" s="31">
        <f>E154*(365.25/7)</f>
        <v>1523.6142857142856</v>
      </c>
      <c r="H154" s="32"/>
      <c r="I154" s="31">
        <f>F154*AVERAGE(H152:H153)</f>
        <v>0.22032422569625071</v>
      </c>
    </row>
    <row r="155" spans="1:9">
      <c r="C155" s="27"/>
      <c r="D155" s="27"/>
      <c r="F155" s="27"/>
    </row>
    <row r="156" spans="1:9" s="27" customFormat="1">
      <c r="A156" s="27" t="s">
        <v>19</v>
      </c>
      <c r="H156" s="28"/>
    </row>
    <row r="157" spans="1:9" s="27" customFormat="1">
      <c r="B157" s="27" t="s">
        <v>20</v>
      </c>
      <c r="E157" s="33">
        <f>E18</f>
        <v>70.5</v>
      </c>
      <c r="F157" s="27">
        <f>E157*(365.25/7)</f>
        <v>3678.5892857142858</v>
      </c>
      <c r="G157" s="27">
        <v>1.0151057401812689</v>
      </c>
      <c r="H157" s="28"/>
      <c r="I157" s="27">
        <f>F157*AVERAGE(H159:H160)</f>
        <v>0.35501619888977953</v>
      </c>
    </row>
    <row r="158" spans="1:9">
      <c r="C158" s="27" t="s">
        <v>20</v>
      </c>
      <c r="D158" s="27"/>
      <c r="E158" s="29">
        <f>G158*E157</f>
        <v>70.5</v>
      </c>
      <c r="F158" s="20">
        <f>E158*(365.25/7)</f>
        <v>3678.5892857142858</v>
      </c>
      <c r="G158" s="20">
        <v>1</v>
      </c>
    </row>
    <row r="159" spans="1:9">
      <c r="D159" s="30" t="s">
        <v>128</v>
      </c>
      <c r="E159" s="29"/>
      <c r="F159" s="27"/>
      <c r="H159" s="26">
        <f>B529</f>
        <v>5.8936399512656897E-5</v>
      </c>
    </row>
    <row r="160" spans="1:9">
      <c r="D160" s="34" t="s">
        <v>129</v>
      </c>
      <c r="E160" s="29"/>
      <c r="F160" s="27"/>
      <c r="H160" s="26">
        <f>B492</f>
        <v>1.3408117941004401E-4</v>
      </c>
    </row>
    <row r="161" spans="2:9" s="27" customFormat="1">
      <c r="B161" s="27" t="s">
        <v>21</v>
      </c>
      <c r="E161" s="33">
        <f>E19</f>
        <v>66.400000000000006</v>
      </c>
      <c r="F161" s="27">
        <f>E161*(365.25/7)</f>
        <v>3464.6571428571433</v>
      </c>
      <c r="G161" s="27">
        <v>1</v>
      </c>
      <c r="H161" s="28"/>
      <c r="I161" s="27">
        <f>SUM(I162,I168,I164)</f>
        <v>0.5339632031658329</v>
      </c>
    </row>
    <row r="162" spans="2:9">
      <c r="C162" s="27" t="s">
        <v>130</v>
      </c>
      <c r="D162" s="27"/>
      <c r="E162" s="29">
        <f>G162*E161</f>
        <v>41.282397003745324</v>
      </c>
      <c r="F162" s="20">
        <f>E162*(365.25/7)</f>
        <v>2154.0565008025687</v>
      </c>
      <c r="G162" s="20">
        <v>0.62172284644194764</v>
      </c>
      <c r="I162" s="20">
        <f>F162*H163</f>
        <v>0.28881843614348085</v>
      </c>
    </row>
    <row r="163" spans="2:9">
      <c r="C163" s="27"/>
      <c r="D163" s="34" t="s">
        <v>129</v>
      </c>
      <c r="E163" s="29"/>
      <c r="F163" s="27"/>
      <c r="H163" s="26">
        <f>B492</f>
        <v>1.3408117941004401E-4</v>
      </c>
    </row>
    <row r="164" spans="2:9">
      <c r="C164" s="27" t="s">
        <v>131</v>
      </c>
      <c r="D164" s="27"/>
      <c r="E164" s="29">
        <f>G164*E161</f>
        <v>3.4816479400749065</v>
      </c>
      <c r="F164" s="20">
        <f>E164*(365.25/7)</f>
        <v>181.6674157303371</v>
      </c>
      <c r="G164" s="20">
        <v>5.2434456928838948E-2</v>
      </c>
      <c r="I164" s="20">
        <f>F164*AVERAGE(H165:H167)</f>
        <v>9.3776068561612164E-2</v>
      </c>
    </row>
    <row r="165" spans="2:9">
      <c r="C165" s="27"/>
      <c r="D165" s="34" t="s">
        <v>132</v>
      </c>
      <c r="E165" s="29"/>
      <c r="F165" s="27"/>
      <c r="H165" s="26">
        <f>B479</f>
        <v>8.3899075325234501E-4</v>
      </c>
    </row>
    <row r="166" spans="2:9">
      <c r="C166" s="27"/>
      <c r="D166" s="34" t="s">
        <v>133</v>
      </c>
      <c r="E166" s="29"/>
      <c r="F166" s="27"/>
      <c r="H166" s="26">
        <f>B478</f>
        <v>4.6337524758036899E-4</v>
      </c>
    </row>
    <row r="167" spans="2:9">
      <c r="C167" s="27"/>
      <c r="D167" s="34" t="s">
        <v>134</v>
      </c>
      <c r="E167" s="29"/>
      <c r="F167" s="27"/>
      <c r="H167" s="26">
        <f>B470</f>
        <v>2.4622324151349502E-4</v>
      </c>
    </row>
    <row r="168" spans="2:9">
      <c r="C168" s="27" t="s">
        <v>135</v>
      </c>
      <c r="D168" s="27"/>
      <c r="E168" s="29">
        <f>G168*E161</f>
        <v>21.635955056179775</v>
      </c>
      <c r="F168" s="20">
        <f>E168*(365.25/7)</f>
        <v>1128.9332263242375</v>
      </c>
      <c r="G168" s="20">
        <v>0.32584269662921345</v>
      </c>
      <c r="I168" s="20">
        <f>F168*H169</f>
        <v>0.15136869846073991</v>
      </c>
    </row>
    <row r="169" spans="2:9">
      <c r="C169" s="27"/>
      <c r="D169" s="34" t="s">
        <v>129</v>
      </c>
      <c r="E169" s="29"/>
      <c r="F169" s="27"/>
      <c r="H169" s="26">
        <f>B492</f>
        <v>1.3408117941004401E-4</v>
      </c>
    </row>
    <row r="170" spans="2:9" s="27" customFormat="1">
      <c r="B170" s="27" t="s">
        <v>22</v>
      </c>
      <c r="D170" s="27" t="s">
        <v>136</v>
      </c>
      <c r="E170" s="33">
        <f>(E200-SUM(E186,E177,E161,E157)) / 2</f>
        <v>15.799999999999997</v>
      </c>
      <c r="F170" s="27">
        <f>E170*(365.25/7)</f>
        <v>824.42142857142846</v>
      </c>
      <c r="G170" s="27">
        <v>1</v>
      </c>
      <c r="H170" s="28"/>
      <c r="I170" s="27">
        <f>SUM(I171,I175)</f>
        <v>0.13715610980255366</v>
      </c>
    </row>
    <row r="171" spans="2:9">
      <c r="C171" s="27" t="s">
        <v>137</v>
      </c>
      <c r="D171" s="27"/>
      <c r="E171" s="29">
        <f>G171*E170</f>
        <v>2.8637499999999996</v>
      </c>
      <c r="F171" s="20">
        <f>E171*(365.25/7)</f>
        <v>149.42638392857143</v>
      </c>
      <c r="G171" s="20">
        <v>0.18124999999999999</v>
      </c>
      <c r="I171" s="20">
        <f>F171*AVERAGE(H172:H174)</f>
        <v>7.7133363558160056E-2</v>
      </c>
    </row>
    <row r="172" spans="2:9">
      <c r="C172" s="27"/>
      <c r="D172" s="34" t="s">
        <v>132</v>
      </c>
      <c r="E172" s="29"/>
      <c r="F172" s="27"/>
      <c r="H172" s="26">
        <f>B479</f>
        <v>8.3899075325234501E-4</v>
      </c>
    </row>
    <row r="173" spans="2:9">
      <c r="C173" s="27"/>
      <c r="D173" s="34" t="s">
        <v>133</v>
      </c>
      <c r="E173" s="29"/>
      <c r="F173" s="27"/>
      <c r="H173" s="26">
        <f>B478</f>
        <v>4.6337524758036899E-4</v>
      </c>
    </row>
    <row r="174" spans="2:9">
      <c r="C174" s="27"/>
      <c r="D174" s="34" t="s">
        <v>134</v>
      </c>
      <c r="E174" s="29"/>
      <c r="F174" s="27"/>
      <c r="H174" s="26">
        <f>B470</f>
        <v>2.4622324151349502E-4</v>
      </c>
    </row>
    <row r="175" spans="2:9">
      <c r="C175" s="27" t="s">
        <v>138</v>
      </c>
      <c r="D175" s="27"/>
      <c r="E175" s="29">
        <f>G175*E170</f>
        <v>12.936249999999998</v>
      </c>
      <c r="F175" s="20">
        <f>E175*(365.25/7)</f>
        <v>674.99504464285701</v>
      </c>
      <c r="G175" s="20">
        <v>0.81874999999999998</v>
      </c>
      <c r="I175" s="20">
        <f>F175*H176</f>
        <v>6.0022746244393611E-2</v>
      </c>
    </row>
    <row r="176" spans="2:9">
      <c r="C176" s="27"/>
      <c r="D176" s="34" t="s">
        <v>139</v>
      </c>
      <c r="E176" s="29"/>
      <c r="F176" s="27"/>
      <c r="H176" s="26">
        <f>B555</f>
        <v>8.8923239838230102E-5</v>
      </c>
    </row>
    <row r="177" spans="1:9" s="27" customFormat="1">
      <c r="B177" s="27" t="s">
        <v>23</v>
      </c>
      <c r="E177" s="33">
        <f>E21</f>
        <v>23</v>
      </c>
      <c r="F177" s="27">
        <f>E177*(365.25/7)</f>
        <v>1200.1071428571429</v>
      </c>
      <c r="G177" s="27">
        <v>0.99595141700404854</v>
      </c>
      <c r="H177" s="28"/>
      <c r="I177" s="27">
        <f>SUM(I178,I180,I182,I184)</f>
        <v>8.4893107035147727E-2</v>
      </c>
    </row>
    <row r="178" spans="1:9">
      <c r="A178" s="35"/>
      <c r="C178" s="27" t="s">
        <v>140</v>
      </c>
      <c r="D178" s="27"/>
      <c r="E178" s="29">
        <f>G178*E177</f>
        <v>2.048582995951417</v>
      </c>
      <c r="F178" s="20">
        <f>E178*(365.25/7)</f>
        <v>106.89213418160787</v>
      </c>
      <c r="G178" s="20">
        <v>8.9068825910931182E-2</v>
      </c>
      <c r="I178" s="20">
        <f>F178*H179</f>
        <v>1.2862309393328577E-2</v>
      </c>
    </row>
    <row r="179" spans="1:9">
      <c r="D179" s="34" t="s">
        <v>140</v>
      </c>
      <c r="E179" s="29"/>
      <c r="H179" s="26">
        <f>B489</f>
        <v>1.2032980248552E-4</v>
      </c>
    </row>
    <row r="180" spans="1:9">
      <c r="C180" s="27" t="s">
        <v>141</v>
      </c>
      <c r="D180" s="27"/>
      <c r="E180" s="29">
        <f>G180*E177</f>
        <v>0.93117408906882593</v>
      </c>
      <c r="F180" s="20">
        <f>E180*(365.25/7)</f>
        <v>48.587333718912667</v>
      </c>
      <c r="G180" s="20">
        <v>4.048582995951417E-2</v>
      </c>
      <c r="I180" s="20">
        <f>F180*H181</f>
        <v>7.7511966201588428E-3</v>
      </c>
    </row>
    <row r="181" spans="1:9">
      <c r="D181" s="34" t="s">
        <v>142</v>
      </c>
      <c r="E181" s="29"/>
      <c r="H181" s="26">
        <f>B491</f>
        <v>1.5953121990601601E-4</v>
      </c>
    </row>
    <row r="182" spans="1:9">
      <c r="C182" s="27" t="s">
        <v>143</v>
      </c>
      <c r="D182" s="27"/>
      <c r="E182" s="29">
        <f>G182*E177</f>
        <v>19.927125506072873</v>
      </c>
      <c r="F182" s="20">
        <f>E182*(365.25/7)</f>
        <v>1039.768941584731</v>
      </c>
      <c r="G182" s="20">
        <v>0.8663967611336032</v>
      </c>
      <c r="I182" s="20">
        <f>F182*H183</f>
        <v>6.3909202449438152E-2</v>
      </c>
    </row>
    <row r="183" spans="1:9">
      <c r="D183" s="34" t="s">
        <v>144</v>
      </c>
      <c r="E183" s="29"/>
      <c r="F183" s="27"/>
      <c r="H183" s="26">
        <f>B541</f>
        <v>6.1464811934113902E-5</v>
      </c>
    </row>
    <row r="184" spans="1:9">
      <c r="C184" s="27" t="s">
        <v>145</v>
      </c>
      <c r="D184" s="35">
        <f>F177-SUM(F182,F180,F178)</f>
        <v>4.858733371891276</v>
      </c>
      <c r="E184" s="29" t="s">
        <v>105</v>
      </c>
      <c r="F184" s="20" t="e">
        <f>E184*(365.25/7)</f>
        <v>#VALUE!</v>
      </c>
      <c r="G184" s="20">
        <v>4.0485829959514552E-3</v>
      </c>
      <c r="I184" s="20">
        <f>D184*H185</f>
        <v>3.7039857222215131E-4</v>
      </c>
    </row>
    <row r="185" spans="1:9">
      <c r="D185" s="30" t="s">
        <v>146</v>
      </c>
      <c r="E185" s="29"/>
      <c r="F185" s="27"/>
      <c r="H185" s="26">
        <f>B540</f>
        <v>7.6233566213980704E-5</v>
      </c>
    </row>
    <row r="186" spans="1:9" s="27" customFormat="1">
      <c r="B186" s="27" t="s">
        <v>24</v>
      </c>
      <c r="E186" s="33">
        <f>E22</f>
        <v>42</v>
      </c>
      <c r="F186" s="27">
        <f>E186*(365.25/7)</f>
        <v>2191.5</v>
      </c>
      <c r="G186" s="27">
        <v>0.99722991689750695</v>
      </c>
      <c r="H186" s="28"/>
      <c r="I186" s="27">
        <f>SUM(I187,I189,I191,I193,I195)</f>
        <v>3.6493721503366903</v>
      </c>
    </row>
    <row r="187" spans="1:9">
      <c r="C187" s="27" t="s">
        <v>147</v>
      </c>
      <c r="D187" s="27"/>
      <c r="E187" s="29">
        <f>G187*E186</f>
        <v>36.182825484764543</v>
      </c>
      <c r="F187" s="20">
        <f>E187*(365.25/7)</f>
        <v>1887.9681440443214</v>
      </c>
      <c r="G187" s="20">
        <v>0.86149584487534625</v>
      </c>
      <c r="I187" s="20">
        <f>F187*H188</f>
        <v>3.4797130133779763</v>
      </c>
    </row>
    <row r="188" spans="1:9">
      <c r="D188" s="34" t="s">
        <v>148</v>
      </c>
      <c r="E188" s="29"/>
      <c r="H188" s="26">
        <f>B486</f>
        <v>1.8430994317117501E-3</v>
      </c>
    </row>
    <row r="189" spans="1:9">
      <c r="C189" s="27" t="s">
        <v>149</v>
      </c>
      <c r="D189" s="27"/>
      <c r="E189" s="29">
        <f>G189*E186</f>
        <v>4.0720221606648197</v>
      </c>
      <c r="F189" s="20">
        <f>E189*(365.25/7)</f>
        <v>212.47229916897507</v>
      </c>
      <c r="G189" s="20">
        <v>9.6952908587257608E-2</v>
      </c>
      <c r="I189" s="20">
        <f>F189*H190</f>
        <v>0.14833395524397486</v>
      </c>
    </row>
    <row r="190" spans="1:9">
      <c r="C190" s="27"/>
      <c r="D190" s="34" t="s">
        <v>150</v>
      </c>
      <c r="E190" s="29"/>
      <c r="H190" s="26">
        <f>B488</f>
        <v>6.9813314876405498E-4</v>
      </c>
    </row>
    <row r="191" spans="1:9">
      <c r="C191" s="27" t="s">
        <v>151</v>
      </c>
      <c r="D191" s="27"/>
      <c r="E191" s="29">
        <f>G191*E186</f>
        <v>1.2797783933518005</v>
      </c>
      <c r="F191" s="20">
        <f>E191*(365.25/7)</f>
        <v>66.777008310249315</v>
      </c>
      <c r="G191" s="20">
        <v>3.0470914127423823E-2</v>
      </c>
      <c r="I191" s="20">
        <f>F191*H192</f>
        <v>1.6959342107313927E-2</v>
      </c>
    </row>
    <row r="192" spans="1:9">
      <c r="C192" s="27"/>
      <c r="D192" s="34" t="s">
        <v>152</v>
      </c>
      <c r="E192" s="29"/>
      <c r="H192" s="26">
        <f>B459</f>
        <v>2.53969779965583E-4</v>
      </c>
    </row>
    <row r="193" spans="1:9">
      <c r="C193" s="27" t="s">
        <v>153</v>
      </c>
      <c r="D193" s="35">
        <f>F186-SUM(F187,F189,F191,F195)</f>
        <v>6.0706371191135986</v>
      </c>
      <c r="E193" s="29" t="s">
        <v>105</v>
      </c>
      <c r="F193" s="20" t="e">
        <f>E193*(365.25/7)</f>
        <v>#VALUE!</v>
      </c>
      <c r="G193" s="20">
        <v>2.7700831024930483E-3</v>
      </c>
      <c r="I193" s="20">
        <f>D193*H194</f>
        <v>1.0914599018563335E-3</v>
      </c>
    </row>
    <row r="194" spans="1:9">
      <c r="C194" s="27"/>
      <c r="D194" s="34" t="s">
        <v>154</v>
      </c>
      <c r="E194" s="29"/>
      <c r="H194" s="26">
        <f>B473</f>
        <v>1.7979330347713199E-4</v>
      </c>
    </row>
    <row r="195" spans="1:9">
      <c r="C195" s="27" t="s">
        <v>155</v>
      </c>
      <c r="D195" s="27"/>
      <c r="E195" s="29">
        <f>G195*E186</f>
        <v>0.34903047091412737</v>
      </c>
      <c r="F195" s="20">
        <f>E195*(365.25/7)</f>
        <v>18.211911357340718</v>
      </c>
      <c r="G195" s="20">
        <v>8.3102493074792231E-3</v>
      </c>
      <c r="I195" s="20">
        <f>F195*H196</f>
        <v>3.2743797055689865E-3</v>
      </c>
    </row>
    <row r="196" spans="1:9">
      <c r="C196" s="27"/>
      <c r="D196" s="34" t="s">
        <v>154</v>
      </c>
      <c r="E196" s="29"/>
      <c r="H196" s="26">
        <f>B473</f>
        <v>1.7979330347713199E-4</v>
      </c>
    </row>
    <row r="197" spans="1:9" s="27" customFormat="1">
      <c r="B197" s="27" t="s">
        <v>25</v>
      </c>
      <c r="D197" s="27" t="s">
        <v>136</v>
      </c>
      <c r="E197" s="33">
        <f>(E200-SUM(E157,E161,E177,E186))/2</f>
        <v>15.799999999999997</v>
      </c>
      <c r="F197" s="27">
        <f>E197*(365.25/7)</f>
        <v>824.42142857142846</v>
      </c>
      <c r="G197" s="27">
        <v>1</v>
      </c>
      <c r="H197" s="28"/>
      <c r="I197" s="27">
        <f>F197*H199</f>
        <v>4.1732274254858731E-2</v>
      </c>
    </row>
    <row r="198" spans="1:9">
      <c r="C198" s="27" t="s">
        <v>25</v>
      </c>
      <c r="D198" s="27"/>
      <c r="E198" s="29" t="s">
        <v>105</v>
      </c>
      <c r="F198" s="27" t="e">
        <f>E198*(365.25/7)</f>
        <v>#VALUE!</v>
      </c>
      <c r="G198" s="20">
        <v>1</v>
      </c>
    </row>
    <row r="199" spans="1:9">
      <c r="C199" s="27"/>
      <c r="D199" s="34" t="s">
        <v>156</v>
      </c>
      <c r="E199" s="29"/>
      <c r="F199" s="27"/>
      <c r="H199" s="26">
        <f>B532</f>
        <v>5.0620074646983798E-5</v>
      </c>
    </row>
    <row r="200" spans="1:9" s="31" customFormat="1">
      <c r="A200" s="31" t="s">
        <v>157</v>
      </c>
      <c r="E200" s="36">
        <f>E17</f>
        <v>233.5</v>
      </c>
      <c r="F200" s="31">
        <f>E200*(365.25/7)</f>
        <v>12183.696428571429</v>
      </c>
      <c r="H200" s="32"/>
      <c r="I200" s="31">
        <f>SUM(I161,I170,I157,I177,I186,I197)</f>
        <v>4.8021330434848624</v>
      </c>
    </row>
    <row r="201" spans="1:9">
      <c r="C201" s="27"/>
      <c r="D201" s="27"/>
      <c r="E201" s="29"/>
      <c r="F201" s="27"/>
    </row>
    <row r="202" spans="1:9" s="27" customFormat="1">
      <c r="A202" s="27" t="s">
        <v>26</v>
      </c>
      <c r="E202" s="29"/>
      <c r="H202" s="28"/>
    </row>
    <row r="203" spans="1:9" s="27" customFormat="1">
      <c r="B203" s="27" t="s">
        <v>158</v>
      </c>
      <c r="E203" s="33">
        <f>E25</f>
        <v>21.5</v>
      </c>
      <c r="F203" s="27">
        <f>E203*(365.25/7)</f>
        <v>1121.8392857142858</v>
      </c>
      <c r="G203" s="27">
        <v>0.97826086956521752</v>
      </c>
      <c r="H203" s="28"/>
      <c r="I203" s="27">
        <f>SUM(I204,I206,I208)</f>
        <v>0.19614175195109773</v>
      </c>
    </row>
    <row r="204" spans="1:9">
      <c r="A204" s="20"/>
      <c r="C204" s="27" t="s">
        <v>159</v>
      </c>
      <c r="D204" s="27"/>
      <c r="E204" s="29">
        <f>G204*E203</f>
        <v>18.228260869565219</v>
      </c>
      <c r="F204" s="20">
        <f>E204*(365.25/7)</f>
        <v>951.12461180124228</v>
      </c>
      <c r="G204" s="20">
        <v>0.84782608695652184</v>
      </c>
      <c r="I204" s="20">
        <f>F204*H205</f>
        <v>0.16502409443191626</v>
      </c>
    </row>
    <row r="205" spans="1:9">
      <c r="A205" s="20"/>
      <c r="C205" s="27"/>
      <c r="D205" s="34" t="s">
        <v>160</v>
      </c>
      <c r="E205" s="29"/>
      <c r="H205" s="26">
        <f>B484</f>
        <v>1.73504178510735E-4</v>
      </c>
    </row>
    <row r="206" spans="1:9">
      <c r="A206" s="20"/>
      <c r="C206" s="27" t="s">
        <v>161</v>
      </c>
      <c r="D206" s="27"/>
      <c r="E206" s="29">
        <f>G206*E203</f>
        <v>2.8043478260869565</v>
      </c>
      <c r="F206" s="20">
        <f>E206*(365.25/7)</f>
        <v>146.32686335403727</v>
      </c>
      <c r="G206" s="20">
        <v>0.13043478260869565</v>
      </c>
      <c r="I206" s="20">
        <f>F206*H207</f>
        <v>2.8949014391713629E-2</v>
      </c>
    </row>
    <row r="207" spans="1:9">
      <c r="A207" s="20"/>
      <c r="C207" s="27"/>
      <c r="D207" s="34" t="s">
        <v>125</v>
      </c>
      <c r="E207" s="29"/>
      <c r="H207" s="26">
        <f>B468</f>
        <v>1.9783800273003599E-4</v>
      </c>
    </row>
    <row r="208" spans="1:9">
      <c r="A208" s="20"/>
      <c r="C208" s="27" t="s">
        <v>162</v>
      </c>
      <c r="D208" s="27">
        <f>F203-SUM(F204,F206)</f>
        <v>24.387810559006311</v>
      </c>
      <c r="E208" s="29" t="s">
        <v>105</v>
      </c>
      <c r="F208" s="20" t="e">
        <f>E208*(365.25/7)</f>
        <v>#VALUE!</v>
      </c>
      <c r="G208" s="20">
        <v>2.1739130434782483E-2</v>
      </c>
      <c r="I208" s="20">
        <f>D208*H209</f>
        <v>2.1686431274678388E-3</v>
      </c>
    </row>
    <row r="209" spans="1:9">
      <c r="A209" s="20"/>
      <c r="C209" s="27"/>
      <c r="D209" s="34" t="s">
        <v>139</v>
      </c>
      <c r="E209" s="29"/>
      <c r="H209" s="26">
        <f>B555</f>
        <v>8.8923239838230102E-5</v>
      </c>
    </row>
    <row r="210" spans="1:9" s="27" customFormat="1">
      <c r="B210" s="27" t="s">
        <v>28</v>
      </c>
      <c r="E210" s="33">
        <f>E234-SUM(E203,E213,E220,E223,E227)</f>
        <v>2.9999999999999929</v>
      </c>
      <c r="F210" s="27">
        <f>E210*(365.25/7)</f>
        <v>156.53571428571391</v>
      </c>
      <c r="G210" s="27">
        <v>1</v>
      </c>
      <c r="H210" s="28"/>
      <c r="I210" s="27">
        <f>F211*H212</f>
        <v>3.0968713070205201E-2</v>
      </c>
    </row>
    <row r="211" spans="1:9">
      <c r="A211" s="20"/>
      <c r="C211" s="27" t="s">
        <v>28</v>
      </c>
      <c r="D211" s="27"/>
      <c r="E211" s="29">
        <f>G211*E210</f>
        <v>2.9999999999999929</v>
      </c>
      <c r="F211" s="20">
        <f>E211*(365.25/7)</f>
        <v>156.53571428571391</v>
      </c>
      <c r="G211" s="20">
        <v>1</v>
      </c>
    </row>
    <row r="212" spans="1:9">
      <c r="A212" s="20"/>
      <c r="C212" s="27"/>
      <c r="D212" s="34" t="s">
        <v>125</v>
      </c>
      <c r="E212" s="29"/>
      <c r="H212" s="26">
        <f>B468</f>
        <v>1.9783800273003599E-4</v>
      </c>
    </row>
    <row r="213" spans="1:9" s="27" customFormat="1">
      <c r="B213" s="27" t="s">
        <v>29</v>
      </c>
      <c r="E213" s="33">
        <f>E27</f>
        <v>13.7</v>
      </c>
      <c r="F213" s="27">
        <f>E213*(365.25/7)</f>
        <v>714.84642857142853</v>
      </c>
      <c r="G213" s="27">
        <v>1</v>
      </c>
      <c r="H213" s="28"/>
      <c r="I213" s="27">
        <f>SUM(I214,I215,I217)</f>
        <v>9.0962314273880074E-2</v>
      </c>
    </row>
    <row r="214" spans="1:9">
      <c r="A214" s="20"/>
      <c r="C214" s="27" t="s">
        <v>163</v>
      </c>
      <c r="D214" s="27"/>
      <c r="E214" s="29">
        <f>G214*E213</f>
        <v>11.416666666666664</v>
      </c>
      <c r="F214" s="20">
        <f>E214*(365.25/7)</f>
        <v>595.705357142857</v>
      </c>
      <c r="G214" s="20">
        <v>0.83333333333333326</v>
      </c>
      <c r="I214" s="20">
        <f>F214*H216</f>
        <v>7.881410234999546E-2</v>
      </c>
    </row>
    <row r="215" spans="1:9">
      <c r="A215" s="20"/>
      <c r="C215" s="27" t="s">
        <v>164</v>
      </c>
      <c r="D215" s="27"/>
      <c r="E215" s="29">
        <f>G215*E213</f>
        <v>1.1416666666666666</v>
      </c>
      <c r="F215" s="20">
        <f>E215*(365.25/7)</f>
        <v>59.570535714285711</v>
      </c>
      <c r="G215" s="20">
        <v>8.3333333333333329E-2</v>
      </c>
      <c r="I215" s="20">
        <f>F215*H216</f>
        <v>7.8814102349995478E-3</v>
      </c>
    </row>
    <row r="216" spans="1:9">
      <c r="A216" s="20"/>
      <c r="C216" s="27"/>
      <c r="D216" s="34" t="s">
        <v>165</v>
      </c>
      <c r="E216" s="29"/>
      <c r="H216" s="26">
        <f>B482</f>
        <v>1.32303833438743E-4</v>
      </c>
    </row>
    <row r="217" spans="1:9">
      <c r="A217" s="20"/>
      <c r="C217" s="27" t="s">
        <v>166</v>
      </c>
      <c r="D217" s="27"/>
      <c r="E217" s="29">
        <f>G217*E213</f>
        <v>1.1416666666666666</v>
      </c>
      <c r="F217" s="20">
        <f>E217*(365.25/7)</f>
        <v>59.570535714285711</v>
      </c>
      <c r="G217" s="20">
        <v>8.3333333333333329E-2</v>
      </c>
      <c r="I217" s="20">
        <f>F217*AVERAGE(H218:H219)</f>
        <v>4.2668016888850607E-3</v>
      </c>
    </row>
    <row r="218" spans="1:9">
      <c r="A218" s="20"/>
      <c r="C218" s="27"/>
      <c r="D218" s="34" t="s">
        <v>139</v>
      </c>
      <c r="E218" s="29"/>
      <c r="H218" s="26">
        <f>B555</f>
        <v>8.8923239838230102E-5</v>
      </c>
    </row>
    <row r="219" spans="1:9">
      <c r="A219" s="20"/>
      <c r="C219" s="27"/>
      <c r="D219" s="34" t="s">
        <v>167</v>
      </c>
      <c r="E219" s="29"/>
      <c r="H219" s="26">
        <f>B528</f>
        <v>5.4328844022477301E-5</v>
      </c>
    </row>
    <row r="220" spans="1:9" s="27" customFormat="1">
      <c r="B220" s="27" t="s">
        <v>168</v>
      </c>
      <c r="E220" s="33">
        <f>E28</f>
        <v>3.2</v>
      </c>
      <c r="F220" s="27">
        <f>E220*(365.25/7)</f>
        <v>166.97142857142859</v>
      </c>
      <c r="G220" s="27">
        <v>1</v>
      </c>
      <c r="H220" s="28"/>
      <c r="I220" s="27">
        <f>F220*H222</f>
        <v>2.4417981080131615E-2</v>
      </c>
    </row>
    <row r="221" spans="1:9">
      <c r="A221" s="20"/>
      <c r="C221" s="27" t="s">
        <v>168</v>
      </c>
      <c r="D221" s="27"/>
      <c r="E221" s="29">
        <f>G221*E220</f>
        <v>3.2</v>
      </c>
      <c r="F221" s="20">
        <f>E221*(365.25/7)</f>
        <v>166.97142857142859</v>
      </c>
      <c r="G221" s="20">
        <v>1</v>
      </c>
    </row>
    <row r="222" spans="1:9">
      <c r="A222" s="20"/>
      <c r="D222" s="3" t="s">
        <v>169</v>
      </c>
      <c r="E222" s="29"/>
      <c r="H222" s="26">
        <f>B485</f>
        <v>1.4624047532590801E-4</v>
      </c>
    </row>
    <row r="223" spans="1:9" s="27" customFormat="1">
      <c r="B223" s="27" t="s">
        <v>31</v>
      </c>
      <c r="E223" s="33">
        <f>E29</f>
        <v>5.2</v>
      </c>
      <c r="F223" s="27">
        <f>E223*(365.25/7)</f>
        <v>271.32857142857142</v>
      </c>
      <c r="G223" s="27">
        <v>1</v>
      </c>
      <c r="H223" s="28"/>
      <c r="I223" s="27">
        <f>SUM(I224:I225)</f>
        <v>3.9679219255213873E-2</v>
      </c>
    </row>
    <row r="224" spans="1:9">
      <c r="A224" s="20"/>
      <c r="C224" s="27" t="s">
        <v>170</v>
      </c>
      <c r="D224" s="27"/>
      <c r="E224" s="29">
        <f>G224*E223</f>
        <v>2.4916666666666667</v>
      </c>
      <c r="F224" s="20">
        <f>E224*(365.25/7)</f>
        <v>130.01160714285714</v>
      </c>
      <c r="G224" s="20">
        <v>0.47916666666666663</v>
      </c>
      <c r="I224" s="20">
        <f>F224*H226</f>
        <v>1.9012959226456645E-2</v>
      </c>
    </row>
    <row r="225" spans="1:9">
      <c r="A225" s="20"/>
      <c r="C225" s="27" t="s">
        <v>171</v>
      </c>
      <c r="D225" s="27"/>
      <c r="E225" s="29">
        <f>G225*E223</f>
        <v>2.7083333333333335</v>
      </c>
      <c r="F225" s="20">
        <f>E225*(365.25/7)</f>
        <v>141.31696428571431</v>
      </c>
      <c r="G225" s="20">
        <v>0.52083333333333337</v>
      </c>
      <c r="I225" s="20">
        <f>F225*H226</f>
        <v>2.0666260028757228E-2</v>
      </c>
    </row>
    <row r="226" spans="1:9">
      <c r="A226" s="20"/>
      <c r="D226" s="3" t="s">
        <v>169</v>
      </c>
      <c r="E226" s="29"/>
      <c r="H226" s="26">
        <f>B485</f>
        <v>1.4624047532590801E-4</v>
      </c>
    </row>
    <row r="227" spans="1:9" s="27" customFormat="1">
      <c r="B227" s="27" t="s">
        <v>32</v>
      </c>
      <c r="E227" s="33">
        <f>E30</f>
        <v>10.5</v>
      </c>
      <c r="F227" s="27">
        <f>E227*(365.25/7)</f>
        <v>547.875</v>
      </c>
      <c r="G227" s="27">
        <v>0.9882352941176471</v>
      </c>
      <c r="H227" s="28"/>
      <c r="I227" s="27">
        <f>SUM(I228,I231)</f>
        <v>6.4766662204755354E-2</v>
      </c>
    </row>
    <row r="228" spans="1:9">
      <c r="A228" s="20"/>
      <c r="C228" s="27" t="s">
        <v>172</v>
      </c>
      <c r="D228" s="27"/>
      <c r="E228" s="29">
        <f>G228*E227</f>
        <v>7.6588235294117659</v>
      </c>
      <c r="F228" s="20">
        <f>E228*(365.25/7)</f>
        <v>399.62647058823535</v>
      </c>
      <c r="G228" s="20">
        <v>0.72941176470588243</v>
      </c>
      <c r="I228" s="20">
        <f>F228*AVERAGE(H229:H230)</f>
        <v>5.5505792096237863E-2</v>
      </c>
    </row>
    <row r="229" spans="1:9">
      <c r="A229" s="20"/>
      <c r="C229" s="3"/>
      <c r="D229" s="3" t="s">
        <v>169</v>
      </c>
      <c r="E229" s="29"/>
      <c r="H229" s="26">
        <f>B485</f>
        <v>1.4624047532590801E-4</v>
      </c>
    </row>
    <row r="230" spans="1:9">
      <c r="A230" s="20"/>
      <c r="C230" s="37"/>
      <c r="D230" s="37" t="s">
        <v>173</v>
      </c>
      <c r="E230" s="29"/>
      <c r="H230" s="26">
        <f>B476</f>
        <v>1.3154789046745599E-4</v>
      </c>
    </row>
    <row r="231" spans="1:9">
      <c r="A231" s="20"/>
      <c r="C231" s="27" t="s">
        <v>174</v>
      </c>
      <c r="D231" s="27"/>
      <c r="E231" s="29">
        <f>G231*E227</f>
        <v>2.7176470588235295</v>
      </c>
      <c r="F231" s="20">
        <f>E231*(365.25/7)</f>
        <v>141.8029411764706</v>
      </c>
      <c r="G231" s="20">
        <v>0.25882352941176473</v>
      </c>
      <c r="I231" s="20">
        <f>F231*AVERAGE(H232:H233)</f>
        <v>9.260870108517491E-3</v>
      </c>
    </row>
    <row r="232" spans="1:9">
      <c r="A232" s="20"/>
      <c r="D232" s="38" t="s">
        <v>146</v>
      </c>
      <c r="E232" s="29"/>
      <c r="H232" s="26">
        <f>B540</f>
        <v>7.6233566213980704E-5</v>
      </c>
    </row>
    <row r="233" spans="1:9">
      <c r="A233" s="20"/>
      <c r="D233" s="3" t="s">
        <v>175</v>
      </c>
      <c r="E233" s="29"/>
      <c r="H233" s="26">
        <f>B556</f>
        <v>5.4382484929733503E-5</v>
      </c>
    </row>
    <row r="234" spans="1:9" s="31" customFormat="1">
      <c r="A234" s="31" t="s">
        <v>176</v>
      </c>
      <c r="E234" s="36">
        <f>E24</f>
        <v>57.1</v>
      </c>
      <c r="F234" s="31">
        <f>E234*(365.25/7)</f>
        <v>2979.3964285714287</v>
      </c>
      <c r="H234" s="32"/>
      <c r="I234" s="31">
        <f>SUM(I227,I220,I213,I210,I203,I223)</f>
        <v>0.44693664183528387</v>
      </c>
    </row>
    <row r="235" spans="1:9">
      <c r="C235" s="27"/>
      <c r="D235" s="27"/>
      <c r="F235" s="27"/>
    </row>
    <row r="236" spans="1:9" s="27" customFormat="1">
      <c r="A236" s="27" t="s">
        <v>33</v>
      </c>
      <c r="H236" s="28"/>
    </row>
    <row r="237" spans="1:9" s="27" customFormat="1">
      <c r="B237" s="27" t="s">
        <v>34</v>
      </c>
      <c r="E237" s="27">
        <f>E32</f>
        <v>7.1</v>
      </c>
      <c r="F237" s="27">
        <f>E237*(365.25/7)</f>
        <v>370.46785714285716</v>
      </c>
      <c r="G237" s="27">
        <v>0.98648648648648651</v>
      </c>
      <c r="H237" s="28"/>
      <c r="I237" s="27">
        <f>SUM(I238,I239,I241)</f>
        <v>4.8121107873941658E-2</v>
      </c>
    </row>
    <row r="238" spans="1:9">
      <c r="C238" s="27" t="s">
        <v>177</v>
      </c>
      <c r="D238" s="27"/>
      <c r="E238" s="20">
        <f>G238*E237</f>
        <v>5.6608108108108102</v>
      </c>
      <c r="F238" s="20">
        <f>E238*(365.25/7)</f>
        <v>295.37302123552121</v>
      </c>
      <c r="G238" s="20">
        <v>0.79729729729729726</v>
      </c>
      <c r="I238" s="20">
        <f>F238*H240</f>
        <v>3.8855697844531897E-2</v>
      </c>
    </row>
    <row r="239" spans="1:9">
      <c r="C239" s="27" t="s">
        <v>178</v>
      </c>
      <c r="D239" s="27"/>
      <c r="E239" s="20">
        <f>G239*E237</f>
        <v>0.1918918918918919</v>
      </c>
      <c r="F239" s="20">
        <f>E239*(365.25/7)</f>
        <v>10.012644787644788</v>
      </c>
      <c r="G239" s="20">
        <v>2.7027027027027029E-2</v>
      </c>
      <c r="I239" s="20">
        <f>F239*H240</f>
        <v>1.3171422998146407E-3</v>
      </c>
    </row>
    <row r="240" spans="1:9">
      <c r="C240" s="27"/>
      <c r="D240" s="37" t="s">
        <v>173</v>
      </c>
      <c r="H240" s="26">
        <f>B476</f>
        <v>1.3154789046745599E-4</v>
      </c>
    </row>
    <row r="241" spans="1:9">
      <c r="C241" s="27" t="s">
        <v>179</v>
      </c>
      <c r="D241" s="27"/>
      <c r="E241" s="20">
        <f>G241*E237</f>
        <v>1.1513513513513511</v>
      </c>
      <c r="F241" s="20">
        <f>E241*(365.25/7)</f>
        <v>60.075868725868716</v>
      </c>
      <c r="G241" s="20">
        <v>0.16216216216216214</v>
      </c>
      <c r="I241" s="20">
        <f>F241*H242</f>
        <v>7.9482677295951241E-3</v>
      </c>
    </row>
    <row r="242" spans="1:9">
      <c r="C242" s="27"/>
      <c r="D242" s="34" t="s">
        <v>165</v>
      </c>
      <c r="H242" s="26">
        <f>B482</f>
        <v>1.32303833438743E-4</v>
      </c>
    </row>
    <row r="243" spans="1:9" s="27" customFormat="1">
      <c r="B243" s="27" t="s">
        <v>35</v>
      </c>
      <c r="D243" s="27" t="s">
        <v>136</v>
      </c>
      <c r="E243" s="27">
        <f>(E251-E237)/2</f>
        <v>6.7500000000000009</v>
      </c>
      <c r="F243" s="27">
        <f>E243*(365.25/7)</f>
        <v>352.20535714285722</v>
      </c>
      <c r="G243" s="27">
        <v>0.96129032258064506</v>
      </c>
      <c r="H243" s="28"/>
      <c r="I243" s="27">
        <f>SUM(I244,I245,I246)</f>
        <v>1.4954636368299299E-2</v>
      </c>
    </row>
    <row r="244" spans="1:9">
      <c r="C244" s="27" t="s">
        <v>180</v>
      </c>
      <c r="D244" s="27"/>
      <c r="E244" s="20">
        <f>G244*E243</f>
        <v>4.5725806451612909</v>
      </c>
      <c r="F244" s="20">
        <f>E244*(365.25/7)</f>
        <v>238.59072580645164</v>
      </c>
      <c r="G244" s="20">
        <v>0.67741935483870963</v>
      </c>
      <c r="I244" s="20">
        <f>F244*H247</f>
        <v>1.0196342978385885E-2</v>
      </c>
    </row>
    <row r="245" spans="1:9">
      <c r="C245" s="27" t="s">
        <v>181</v>
      </c>
      <c r="D245" s="27"/>
      <c r="E245" s="20">
        <f>G245*E243</f>
        <v>1.9161290322580649</v>
      </c>
      <c r="F245" s="20">
        <f>E245*(365.25/7)</f>
        <v>99.980875576036894</v>
      </c>
      <c r="G245" s="20">
        <v>0.28387096774193549</v>
      </c>
      <c r="I245" s="20">
        <f>F245*H247</f>
        <v>4.2727532480855146E-3</v>
      </c>
    </row>
    <row r="246" spans="1:9">
      <c r="C246" s="27" t="s">
        <v>182</v>
      </c>
      <c r="D246" s="27"/>
      <c r="E246" s="20">
        <f>G246*E243</f>
        <v>0.217741935483871</v>
      </c>
      <c r="F246" s="20">
        <f>E246*(365.25/7)</f>
        <v>11.361463133640555</v>
      </c>
      <c r="G246" s="20">
        <v>3.2258064516129031E-2</v>
      </c>
      <c r="I246" s="20">
        <f>F246*H247</f>
        <v>4.8554014182789932E-4</v>
      </c>
    </row>
    <row r="247" spans="1:9">
      <c r="C247" s="27"/>
      <c r="D247" s="37" t="s">
        <v>183</v>
      </c>
      <c r="H247" s="26">
        <f>B550</f>
        <v>4.2735705438346799E-5</v>
      </c>
    </row>
    <row r="248" spans="1:9" s="27" customFormat="1">
      <c r="B248" s="27" t="s">
        <v>36</v>
      </c>
      <c r="D248" s="27" t="s">
        <v>136</v>
      </c>
      <c r="E248" s="27">
        <f>(E251-E237)/2</f>
        <v>6.7500000000000009</v>
      </c>
      <c r="F248" s="20">
        <f>E248*(365.25/7)</f>
        <v>352.20535714285722</v>
      </c>
      <c r="G248" s="27">
        <v>1</v>
      </c>
      <c r="H248" s="28"/>
      <c r="I248" s="27">
        <f>F248*H250</f>
        <v>2.3103971272265867E-2</v>
      </c>
    </row>
    <row r="249" spans="1:9">
      <c r="C249" s="27" t="s">
        <v>36</v>
      </c>
      <c r="D249" s="27"/>
      <c r="E249" s="20" t="s">
        <v>105</v>
      </c>
      <c r="F249" s="20" t="e">
        <f>E249*(365.25/7)</f>
        <v>#VALUE!</v>
      </c>
      <c r="G249" s="20">
        <v>1</v>
      </c>
    </row>
    <row r="250" spans="1:9">
      <c r="C250" s="27"/>
      <c r="D250" s="20" t="s">
        <v>184</v>
      </c>
      <c r="H250" s="26">
        <f>B549</f>
        <v>6.5598012079341302E-5</v>
      </c>
    </row>
    <row r="251" spans="1:9" s="31" customFormat="1">
      <c r="A251" s="31" t="s">
        <v>185</v>
      </c>
      <c r="E251" s="31">
        <f>E31</f>
        <v>20.6</v>
      </c>
      <c r="F251" s="31">
        <f>E251*(365.25/7)</f>
        <v>1074.8785714285716</v>
      </c>
      <c r="H251" s="32"/>
      <c r="I251" s="31">
        <f>SUM(I248,I243,I237)</f>
        <v>8.6179715514506816E-2</v>
      </c>
    </row>
    <row r="252" spans="1:9">
      <c r="C252" s="27"/>
      <c r="D252" s="27"/>
      <c r="F252" s="27"/>
    </row>
    <row r="253" spans="1:9" s="27" customFormat="1">
      <c r="A253" s="27" t="s">
        <v>37</v>
      </c>
      <c r="H253" s="28"/>
    </row>
    <row r="254" spans="1:9" s="27" customFormat="1">
      <c r="B254" s="27" t="s">
        <v>38</v>
      </c>
      <c r="E254" s="27">
        <f>E36</f>
        <v>55.5</v>
      </c>
      <c r="F254" s="27">
        <f>E254*(365.25/7)</f>
        <v>2895.9107142857142</v>
      </c>
      <c r="G254" s="27">
        <v>0.96780684104627757</v>
      </c>
      <c r="H254" s="28"/>
      <c r="I254" s="27">
        <f>F254*H259</f>
        <v>0.28675713033251776</v>
      </c>
    </row>
    <row r="255" spans="1:9">
      <c r="C255" s="27" t="s">
        <v>186</v>
      </c>
      <c r="D255" s="27"/>
      <c r="E255" s="20">
        <f>G255*E254</f>
        <v>12.06036217303823</v>
      </c>
      <c r="F255" s="20">
        <f>E255*(365.25/7)</f>
        <v>629.29246910031623</v>
      </c>
      <c r="G255" s="20">
        <v>0.21730382293762576</v>
      </c>
    </row>
    <row r="256" spans="1:9">
      <c r="C256" s="27" t="s">
        <v>187</v>
      </c>
      <c r="D256" s="27"/>
      <c r="E256" s="20">
        <f>G256*E254</f>
        <v>40.87122736418511</v>
      </c>
      <c r="F256" s="20">
        <f>E256*(365.25/7)</f>
        <v>2132.6022563955162</v>
      </c>
      <c r="G256" s="20">
        <v>0.73641851106639833</v>
      </c>
    </row>
    <row r="257" spans="1:9">
      <c r="C257" s="27" t="s">
        <v>188</v>
      </c>
      <c r="D257" s="27"/>
      <c r="E257" s="20" t="s">
        <v>105</v>
      </c>
      <c r="F257" s="20" t="e">
        <f>E257*(365.25/7)</f>
        <v>#VALUE!</v>
      </c>
      <c r="G257" s="20">
        <v>3.2193158953722434E-2</v>
      </c>
    </row>
    <row r="258" spans="1:9">
      <c r="C258" s="27" t="s">
        <v>189</v>
      </c>
      <c r="D258" s="27"/>
      <c r="E258" s="20">
        <f>G258*E254</f>
        <v>0.78169014084507038</v>
      </c>
      <c r="F258" s="20">
        <f>E258*(365.25/7)</f>
        <v>40.787474849094565</v>
      </c>
      <c r="G258" s="20">
        <v>1.408450704225352E-2</v>
      </c>
    </row>
    <row r="259" spans="1:9">
      <c r="C259" s="27"/>
      <c r="D259" s="34" t="s">
        <v>190</v>
      </c>
      <c r="H259" s="26">
        <f>B481</f>
        <v>9.9021399008583497E-5</v>
      </c>
    </row>
    <row r="260" spans="1:9" s="27" customFormat="1">
      <c r="B260" s="27" t="s">
        <v>39</v>
      </c>
      <c r="E260" s="27">
        <f>E37</f>
        <v>81.5</v>
      </c>
      <c r="F260" s="27">
        <f>E260*(365.25/7)</f>
        <v>4252.5535714285716</v>
      </c>
      <c r="G260" s="27">
        <v>1</v>
      </c>
      <c r="H260" s="28"/>
      <c r="I260" s="27">
        <f>SUM(I261,I263,I265,I267,I269)</f>
        <v>4.5680262281641495</v>
      </c>
    </row>
    <row r="261" spans="1:9">
      <c r="C261" s="27" t="s">
        <v>191</v>
      </c>
      <c r="D261" s="27"/>
      <c r="E261" s="20">
        <f>G261*E260</f>
        <v>7.4305354558610714</v>
      </c>
      <c r="F261" s="20">
        <f>E261*(365.25/7)</f>
        <v>387.71472503617952</v>
      </c>
      <c r="G261" s="20">
        <v>9.1172214182344433E-2</v>
      </c>
      <c r="I261" s="20">
        <f>F261*H262</f>
        <v>3.8392054489310767E-2</v>
      </c>
    </row>
    <row r="262" spans="1:9">
      <c r="C262" s="27"/>
      <c r="D262" s="34" t="s">
        <v>190</v>
      </c>
      <c r="H262" s="26">
        <f>B481</f>
        <v>9.9021399008583497E-5</v>
      </c>
    </row>
    <row r="263" spans="1:9">
      <c r="C263" s="27" t="s">
        <v>192</v>
      </c>
      <c r="D263" s="27"/>
      <c r="E263" s="20">
        <f>G263*E260</f>
        <v>45.290882778581768</v>
      </c>
      <c r="F263" s="20">
        <f>E263*(365.25/7)</f>
        <v>2363.2135621252846</v>
      </c>
      <c r="G263" s="20">
        <v>0.55571635311143275</v>
      </c>
      <c r="I263" s="20">
        <f>F263*H264</f>
        <v>4.2853170597059309</v>
      </c>
    </row>
    <row r="264" spans="1:9">
      <c r="C264" s="27"/>
      <c r="D264" s="20" t="s">
        <v>193</v>
      </c>
      <c r="H264" s="26">
        <f>B511</f>
        <v>1.81334312242693E-3</v>
      </c>
    </row>
    <row r="265" spans="1:9">
      <c r="C265" s="27" t="s">
        <v>194</v>
      </c>
      <c r="D265" s="27"/>
      <c r="E265" s="20">
        <f>G265*E260</f>
        <v>4.4819102749638207</v>
      </c>
      <c r="F265" s="20">
        <f>E265*(365.25/7)</f>
        <v>233.85967541864792</v>
      </c>
      <c r="G265" s="20">
        <v>5.4992764109985527E-2</v>
      </c>
      <c r="I265" s="20">
        <f>F265*H266</f>
        <v>4.2046403593608554E-2</v>
      </c>
    </row>
    <row r="266" spans="1:9">
      <c r="A266" s="20"/>
      <c r="C266" s="27"/>
      <c r="D266" s="37" t="s">
        <v>154</v>
      </c>
      <c r="H266" s="26">
        <f>B473</f>
        <v>1.7979330347713199E-4</v>
      </c>
    </row>
    <row r="267" spans="1:9">
      <c r="A267" s="20"/>
      <c r="C267" s="27" t="s">
        <v>195</v>
      </c>
      <c r="D267" s="27"/>
      <c r="E267" s="20">
        <f>G267*E260</f>
        <v>10.968885672937773</v>
      </c>
      <c r="F267" s="20">
        <f>E267*(365.25/7)</f>
        <v>572.34078457721739</v>
      </c>
      <c r="G267" s="20">
        <v>0.13458755426917512</v>
      </c>
      <c r="I267" s="20">
        <f>F267*H268</f>
        <v>5.0894396856160692E-2</v>
      </c>
    </row>
    <row r="268" spans="1:9">
      <c r="A268" s="20"/>
      <c r="C268" s="27"/>
      <c r="D268" s="37" t="s">
        <v>139</v>
      </c>
      <c r="H268" s="26">
        <f>B555</f>
        <v>8.8923239838230102E-5</v>
      </c>
    </row>
    <row r="269" spans="1:9">
      <c r="A269" s="20"/>
      <c r="C269" s="27" t="s">
        <v>196</v>
      </c>
      <c r="D269" s="27"/>
      <c r="E269" s="20">
        <f>G269*E260</f>
        <v>13.327785817655572</v>
      </c>
      <c r="F269" s="20">
        <f>E269*(365.25/7)</f>
        <v>695.42482427124253</v>
      </c>
      <c r="G269" s="20">
        <v>0.16353111432706224</v>
      </c>
      <c r="I269" s="20">
        <f>F269*H270</f>
        <v>0.15137631351913819</v>
      </c>
    </row>
    <row r="270" spans="1:9">
      <c r="A270" s="20"/>
      <c r="C270" s="27"/>
      <c r="D270" s="37" t="s">
        <v>197</v>
      </c>
      <c r="H270" s="26">
        <f>B516</f>
        <v>2.1767459002886499E-4</v>
      </c>
    </row>
    <row r="271" spans="1:9" s="27" customFormat="1">
      <c r="B271" s="27" t="s">
        <v>40</v>
      </c>
      <c r="E271" s="27">
        <f>E38</f>
        <v>16.100000000000001</v>
      </c>
      <c r="F271" s="27">
        <f>E271*(365.25/7)</f>
        <v>840.07500000000016</v>
      </c>
      <c r="G271" s="27">
        <v>1.0047169811320757</v>
      </c>
      <c r="H271" s="28"/>
      <c r="I271" s="27">
        <f>SUM(I272,I274,I276,I278,I280,I282,I287)</f>
        <v>0.74809539929173363</v>
      </c>
    </row>
    <row r="272" spans="1:9">
      <c r="A272" s="20"/>
      <c r="C272" s="27" t="s">
        <v>198</v>
      </c>
      <c r="D272" s="27"/>
      <c r="E272" s="20">
        <f>G272*E271</f>
        <v>0.37971698113207553</v>
      </c>
      <c r="F272" s="20">
        <f>E272*(365.25/7)</f>
        <v>19.813089622641513</v>
      </c>
      <c r="G272" s="20">
        <v>2.358490566037736E-2</v>
      </c>
      <c r="I272" s="20">
        <f>F272*H273</f>
        <v>3.2682848197422384E-2</v>
      </c>
    </row>
    <row r="273" spans="1:9">
      <c r="A273" s="20"/>
      <c r="C273" s="27"/>
      <c r="D273" s="3" t="s">
        <v>199</v>
      </c>
      <c r="H273" s="26">
        <f>B512</f>
        <v>1.6495583889185E-3</v>
      </c>
    </row>
    <row r="274" spans="1:9">
      <c r="A274" s="20"/>
      <c r="C274" s="27" t="s">
        <v>200</v>
      </c>
      <c r="D274" s="27"/>
      <c r="E274" s="20">
        <f>G274*E271</f>
        <v>2.5820754716981131</v>
      </c>
      <c r="F274" s="20">
        <f>E274*(365.25/7)</f>
        <v>134.72900943396226</v>
      </c>
      <c r="G274" s="20">
        <v>0.16037735849056603</v>
      </c>
      <c r="I274" s="20">
        <f>F274*H275</f>
        <v>0.24430992264846843</v>
      </c>
    </row>
    <row r="275" spans="1:9">
      <c r="A275" s="20"/>
      <c r="C275" s="27"/>
      <c r="D275" s="34" t="s">
        <v>193</v>
      </c>
      <c r="H275" s="26">
        <f>B511</f>
        <v>1.81334312242693E-3</v>
      </c>
    </row>
    <row r="276" spans="1:9">
      <c r="A276" s="20"/>
      <c r="C276" s="27" t="s">
        <v>201</v>
      </c>
      <c r="D276" s="27"/>
      <c r="E276" s="20">
        <f>G276*E271</f>
        <v>1.4429245283018868</v>
      </c>
      <c r="F276" s="20">
        <f>E276*(365.25/7)</f>
        <v>75.289740566037736</v>
      </c>
      <c r="G276" s="20">
        <v>8.9622641509433956E-2</v>
      </c>
      <c r="I276" s="20">
        <f>F276*H277</f>
        <v>6.1050966073064532E-2</v>
      </c>
    </row>
    <row r="277" spans="1:9">
      <c r="A277" s="20"/>
      <c r="C277" s="27"/>
      <c r="D277" s="3" t="s">
        <v>202</v>
      </c>
      <c r="H277" s="26">
        <f>B514</f>
        <v>8.1088028214834705E-4</v>
      </c>
    </row>
    <row r="278" spans="1:9">
      <c r="A278" s="20"/>
      <c r="C278" s="27" t="s">
        <v>203</v>
      </c>
      <c r="D278" s="27"/>
      <c r="E278" s="20">
        <f>G278*E271</f>
        <v>8.7334905660377373</v>
      </c>
      <c r="F278" s="20">
        <f>E278*(365.25/7)</f>
        <v>455.70106132075483</v>
      </c>
      <c r="G278" s="20">
        <v>0.54245283018867929</v>
      </c>
      <c r="I278" s="20">
        <f>F278*H279</f>
        <v>0.36951900517907488</v>
      </c>
    </row>
    <row r="279" spans="1:9">
      <c r="A279" s="20"/>
      <c r="C279" s="27"/>
      <c r="D279" s="3" t="s">
        <v>202</v>
      </c>
      <c r="H279" s="26">
        <f>B514</f>
        <v>8.1088028214834705E-4</v>
      </c>
    </row>
    <row r="280" spans="1:9">
      <c r="A280" s="20"/>
      <c r="C280" s="27" t="s">
        <v>204</v>
      </c>
      <c r="D280" s="27"/>
      <c r="E280" s="20">
        <f>G280*E271</f>
        <v>0.37971698113207553</v>
      </c>
      <c r="F280" s="20">
        <f>E280*(365.25/7)</f>
        <v>19.813089622641513</v>
      </c>
      <c r="G280" s="20">
        <v>2.358490566037736E-2</v>
      </c>
      <c r="I280" s="20">
        <f>F280*H281</f>
        <v>1.0343014068007873E-2</v>
      </c>
    </row>
    <row r="281" spans="1:9">
      <c r="A281" s="20"/>
      <c r="C281" s="27"/>
      <c r="D281" s="3" t="s">
        <v>205</v>
      </c>
      <c r="H281" s="26">
        <f>B513</f>
        <v>5.2202933843232299E-4</v>
      </c>
    </row>
    <row r="282" spans="1:9">
      <c r="C282" s="27" t="s">
        <v>206</v>
      </c>
      <c r="D282" s="27"/>
      <c r="E282" s="20" t="s">
        <v>105</v>
      </c>
      <c r="F282" s="20" t="e">
        <f>E282*(365.25/7)</f>
        <v>#VALUE!</v>
      </c>
      <c r="G282" s="20">
        <v>-4.7169811320757482E-3</v>
      </c>
      <c r="I282" s="20">
        <v>0</v>
      </c>
    </row>
    <row r="283" spans="1:9">
      <c r="C283" s="27"/>
      <c r="D283" s="1" t="s">
        <v>193</v>
      </c>
    </row>
    <row r="284" spans="1:9">
      <c r="C284" s="27"/>
      <c r="D284" s="1" t="s">
        <v>199</v>
      </c>
    </row>
    <row r="285" spans="1:9">
      <c r="C285" s="27"/>
      <c r="D285" s="1" t="s">
        <v>205</v>
      </c>
    </row>
    <row r="286" spans="1:9">
      <c r="C286" s="27"/>
      <c r="D286" s="1" t="s">
        <v>202</v>
      </c>
    </row>
    <row r="287" spans="1:9">
      <c r="C287" s="27" t="s">
        <v>207</v>
      </c>
      <c r="D287" s="27"/>
      <c r="E287" s="20">
        <f>G287*E271</f>
        <v>2.6580188679245289</v>
      </c>
      <c r="F287" s="20">
        <f>E287*(365.25/7)</f>
        <v>138.69162735849059</v>
      </c>
      <c r="G287" s="20">
        <v>0.16509433962264153</v>
      </c>
      <c r="I287" s="20">
        <f>F287*H288</f>
        <v>3.0189643125695557E-2</v>
      </c>
    </row>
    <row r="288" spans="1:9">
      <c r="C288" s="27"/>
      <c r="D288" s="37" t="s">
        <v>197</v>
      </c>
      <c r="H288" s="26">
        <f>B516</f>
        <v>2.1767459002886499E-4</v>
      </c>
    </row>
    <row r="289" spans="1:9" s="31" customFormat="1">
      <c r="A289" s="31" t="s">
        <v>208</v>
      </c>
      <c r="E289" s="31">
        <f>E35</f>
        <v>153.1</v>
      </c>
      <c r="F289" s="31">
        <f>E289*(365.25/7)</f>
        <v>7988.5392857142861</v>
      </c>
      <c r="H289" s="32"/>
      <c r="I289" s="31">
        <f>SUM(I254,I260,I271)</f>
        <v>5.6028787577884014</v>
      </c>
    </row>
    <row r="290" spans="1:9">
      <c r="C290" s="27"/>
      <c r="D290" s="27"/>
      <c r="F290" s="27"/>
    </row>
    <row r="291" spans="1:9" s="27" customFormat="1">
      <c r="A291" s="27" t="s">
        <v>41</v>
      </c>
      <c r="H291" s="28"/>
    </row>
    <row r="292" spans="1:9" s="27" customFormat="1">
      <c r="B292" s="27" t="s">
        <v>42</v>
      </c>
      <c r="E292" s="27">
        <f>E40</f>
        <v>1.9</v>
      </c>
      <c r="F292" s="27">
        <f>E292*(365.25/7)</f>
        <v>99.13928571428572</v>
      </c>
      <c r="G292" s="27">
        <v>1</v>
      </c>
      <c r="H292" s="28"/>
      <c r="I292" s="27">
        <f>F292*H294</f>
        <v>2.1448388457547516E-2</v>
      </c>
    </row>
    <row r="293" spans="1:9">
      <c r="C293" s="27" t="s">
        <v>42</v>
      </c>
      <c r="D293" s="27"/>
      <c r="E293" s="20">
        <f>G293*E292</f>
        <v>1.9</v>
      </c>
      <c r="F293" s="20">
        <f>E293*(365.25/7)</f>
        <v>99.13928571428572</v>
      </c>
      <c r="G293" s="20">
        <v>1</v>
      </c>
    </row>
    <row r="294" spans="1:9">
      <c r="C294" s="27"/>
      <c r="D294" s="3" t="s">
        <v>209</v>
      </c>
      <c r="H294" s="26">
        <f>B515</f>
        <v>2.1634600555183199E-4</v>
      </c>
    </row>
    <row r="295" spans="1:9" s="27" customFormat="1">
      <c r="B295" s="27" t="s">
        <v>43</v>
      </c>
      <c r="D295" s="27" t="s">
        <v>136</v>
      </c>
      <c r="E295" s="27">
        <f>E301-SUM(E298,E292)</f>
        <v>0.80000000000000426</v>
      </c>
      <c r="F295" s="27">
        <f>E295*(365.25/7)</f>
        <v>41.742857142857368</v>
      </c>
      <c r="G295" s="27">
        <v>1</v>
      </c>
      <c r="H295" s="28"/>
      <c r="I295" s="27">
        <f>F295*H297</f>
        <v>5.5227400186858445E-3</v>
      </c>
    </row>
    <row r="296" spans="1:9">
      <c r="C296" s="27" t="s">
        <v>43</v>
      </c>
      <c r="D296" s="27"/>
      <c r="E296" s="20">
        <f>G296*E295</f>
        <v>0.80000000000000426</v>
      </c>
      <c r="F296" s="20">
        <f>E296*(365.25/7)</f>
        <v>41.742857142857368</v>
      </c>
      <c r="G296" s="20">
        <v>1</v>
      </c>
    </row>
    <row r="297" spans="1:9">
      <c r="C297" s="27"/>
      <c r="D297" s="37" t="s">
        <v>165</v>
      </c>
      <c r="H297" s="26">
        <f>B482</f>
        <v>1.32303833438743E-4</v>
      </c>
    </row>
    <row r="298" spans="1:9" s="27" customFormat="1">
      <c r="B298" s="27" t="s">
        <v>44</v>
      </c>
      <c r="E298" s="27">
        <f>E42</f>
        <v>32.299999999999997</v>
      </c>
      <c r="F298" s="27">
        <f>E298*(365.25/7)</f>
        <v>1685.367857142857</v>
      </c>
      <c r="G298" s="27">
        <v>1</v>
      </c>
      <c r="H298" s="28"/>
      <c r="I298" s="27">
        <f>F298*H300</f>
        <v>6.0570205080599598E-2</v>
      </c>
    </row>
    <row r="299" spans="1:9">
      <c r="C299" s="27" t="s">
        <v>44</v>
      </c>
      <c r="D299" s="27"/>
      <c r="E299" s="20">
        <f>G299*E298</f>
        <v>32.299999999999997</v>
      </c>
      <c r="F299" s="20">
        <f>E299*(365.25/7)</f>
        <v>1685.367857142857</v>
      </c>
      <c r="G299" s="20">
        <v>1</v>
      </c>
    </row>
    <row r="300" spans="1:9">
      <c r="C300" s="27"/>
      <c r="D300" s="37" t="s">
        <v>210</v>
      </c>
      <c r="H300" s="26">
        <f>B521</f>
        <v>3.59388633311674E-5</v>
      </c>
    </row>
    <row r="301" spans="1:9" s="31" customFormat="1">
      <c r="A301" s="31" t="s">
        <v>211</v>
      </c>
      <c r="E301" s="31">
        <f>E39</f>
        <v>35</v>
      </c>
      <c r="F301" s="31">
        <f>E301*(365.25/7)</f>
        <v>1826.25</v>
      </c>
      <c r="H301" s="32"/>
      <c r="I301" s="31">
        <f>SUM(I292,I295,I298)</f>
        <v>8.7541333556832968E-2</v>
      </c>
    </row>
    <row r="302" spans="1:9">
      <c r="C302" s="27"/>
      <c r="D302" s="27"/>
      <c r="F302" s="27"/>
    </row>
    <row r="303" spans="1:9" s="27" customFormat="1">
      <c r="A303" s="27" t="s">
        <v>45</v>
      </c>
      <c r="H303" s="28"/>
    </row>
    <row r="304" spans="1:9" s="27" customFormat="1">
      <c r="B304" s="27" t="s">
        <v>46</v>
      </c>
      <c r="E304" s="27">
        <f>E44</f>
        <v>16.2</v>
      </c>
      <c r="F304" s="27">
        <f>E304*(365.25/7)</f>
        <v>845.29285714285709</v>
      </c>
      <c r="G304" s="27">
        <v>1.0000000000000002</v>
      </c>
      <c r="H304" s="28"/>
      <c r="I304" s="27">
        <f>SUM(I305,I306,I307,I309)</f>
        <v>0.11106078173242022</v>
      </c>
    </row>
    <row r="305" spans="1:9">
      <c r="C305" s="27" t="s">
        <v>212</v>
      </c>
      <c r="D305" s="27"/>
      <c r="E305" s="20">
        <f>G305*E304</f>
        <v>8.2140845070422532</v>
      </c>
      <c r="F305" s="20">
        <f>E305*(365.25/7)</f>
        <v>428.59919517102617</v>
      </c>
      <c r="G305" s="20">
        <v>0.50704225352112675</v>
      </c>
      <c r="I305" s="20">
        <f>F305*H308</f>
        <v>5.6705316529886751E-2</v>
      </c>
    </row>
    <row r="306" spans="1:9">
      <c r="C306" s="27" t="s">
        <v>213</v>
      </c>
      <c r="D306" s="27"/>
      <c r="E306" s="20">
        <f>G306*E304</f>
        <v>4.2211267605633811</v>
      </c>
      <c r="F306" s="20">
        <f>E306*(365.25/7)</f>
        <v>220.25236418511071</v>
      </c>
      <c r="G306" s="20">
        <v>0.26056338028169018</v>
      </c>
      <c r="I306" s="20">
        <f>F306*H308</f>
        <v>2.9140232105636252E-2</v>
      </c>
    </row>
    <row r="307" spans="1:9">
      <c r="C307" s="27" t="s">
        <v>214</v>
      </c>
      <c r="D307" s="27"/>
      <c r="E307" s="20">
        <f>G307*E304</f>
        <v>3.422535211267606</v>
      </c>
      <c r="F307" s="20">
        <f>E307*(365.25/7)</f>
        <v>178.5829979879276</v>
      </c>
      <c r="G307" s="20">
        <v>0.21126760563380284</v>
      </c>
      <c r="I307" s="20">
        <f>F307*H308</f>
        <v>2.362721522078615E-2</v>
      </c>
    </row>
    <row r="308" spans="1:9">
      <c r="C308" s="27"/>
      <c r="D308" s="37" t="s">
        <v>165</v>
      </c>
      <c r="H308" s="26">
        <f>B482</f>
        <v>1.32303833438743E-4</v>
      </c>
    </row>
    <row r="309" spans="1:9">
      <c r="C309" s="27" t="s">
        <v>215</v>
      </c>
      <c r="D309" s="27"/>
      <c r="E309" s="20">
        <f>G309*E304</f>
        <v>0.34225352112676055</v>
      </c>
      <c r="F309" s="20">
        <f>E309*(365.25/7)</f>
        <v>17.858299798792757</v>
      </c>
      <c r="G309" s="20">
        <v>2.1126760563380281E-2</v>
      </c>
      <c r="I309" s="20">
        <f>F309*H310</f>
        <v>1.5880178761110647E-3</v>
      </c>
    </row>
    <row r="310" spans="1:9">
      <c r="C310" s="27"/>
      <c r="D310" s="37" t="s">
        <v>139</v>
      </c>
      <c r="H310" s="26">
        <f>B555</f>
        <v>8.8923239838230102E-5</v>
      </c>
    </row>
    <row r="311" spans="1:9" s="27" customFormat="1">
      <c r="B311" s="27" t="s">
        <v>47</v>
      </c>
      <c r="E311" s="27">
        <f>(E346-SUM(E343,E337,E331,E322,E314,E304))/2</f>
        <v>7.4500000000000028</v>
      </c>
      <c r="F311" s="27">
        <f>E311*(365.25/7)</f>
        <v>388.73035714285732</v>
      </c>
      <c r="G311" s="27">
        <v>1</v>
      </c>
      <c r="H311" s="28"/>
      <c r="I311" s="27">
        <f>E311*H313</f>
        <v>1.0894915411780151E-3</v>
      </c>
    </row>
    <row r="312" spans="1:9">
      <c r="C312" s="27" t="s">
        <v>47</v>
      </c>
      <c r="D312" s="27"/>
      <c r="E312" s="20" t="s">
        <v>105</v>
      </c>
      <c r="F312" s="20" t="e">
        <f>E312*(365.25/7)</f>
        <v>#VALUE!</v>
      </c>
      <c r="G312" s="20">
        <v>1</v>
      </c>
    </row>
    <row r="313" spans="1:9">
      <c r="C313" s="37"/>
      <c r="D313" s="37" t="s">
        <v>169</v>
      </c>
      <c r="H313" s="26">
        <f>B485</f>
        <v>1.4624047532590801E-4</v>
      </c>
    </row>
    <row r="314" spans="1:9" s="27" customFormat="1">
      <c r="B314" s="27" t="s">
        <v>48</v>
      </c>
      <c r="E314" s="27">
        <f>E46</f>
        <v>23.5</v>
      </c>
      <c r="F314" s="27">
        <f>E314*(365.25/7)</f>
        <v>1226.1964285714287</v>
      </c>
      <c r="G314" s="27">
        <v>1.0050251256281406</v>
      </c>
      <c r="H314" s="28"/>
      <c r="I314" s="27">
        <f>SUM(I315,I316,I318,I320)</f>
        <v>0.27250471097007439</v>
      </c>
    </row>
    <row r="315" spans="1:9">
      <c r="A315" s="20"/>
      <c r="C315" s="27" t="s">
        <v>216</v>
      </c>
      <c r="D315" s="27"/>
      <c r="E315" s="20">
        <f>G315*E314</f>
        <v>4.9597989949748751</v>
      </c>
      <c r="F315" s="20">
        <f>E315*(365.25/7)</f>
        <v>258.7952261306533</v>
      </c>
      <c r="G315" s="20">
        <v>0.21105527638190957</v>
      </c>
      <c r="I315" s="20">
        <f>F315*H317</f>
        <v>3.7846336881422589E-2</v>
      </c>
    </row>
    <row r="316" spans="1:9">
      <c r="A316" s="20"/>
      <c r="C316" s="27" t="s">
        <v>217</v>
      </c>
      <c r="D316" s="27"/>
      <c r="E316" s="20">
        <f>G316*E314</f>
        <v>5.3140703517587937</v>
      </c>
      <c r="F316" s="20">
        <f>E316*(365.25/7)</f>
        <v>277.2805994256999</v>
      </c>
      <c r="G316" s="20">
        <v>0.22613065326633167</v>
      </c>
      <c r="I316" s="20">
        <f>F316*H317</f>
        <v>4.0549646658667053E-2</v>
      </c>
    </row>
    <row r="317" spans="1:9">
      <c r="A317" s="20"/>
      <c r="D317" s="37" t="s">
        <v>169</v>
      </c>
      <c r="H317" s="26">
        <f>B485</f>
        <v>1.4624047532590801E-4</v>
      </c>
    </row>
    <row r="318" spans="1:9">
      <c r="A318" s="20"/>
      <c r="C318" s="27" t="s">
        <v>218</v>
      </c>
      <c r="D318" s="27"/>
      <c r="E318" s="20">
        <f>G318*E314</f>
        <v>6.6130653266331656</v>
      </c>
      <c r="F318" s="20">
        <f>E318*(365.25/7)</f>
        <v>345.0603015075377</v>
      </c>
      <c r="G318" s="20">
        <v>0.28140703517587939</v>
      </c>
      <c r="I318" s="20">
        <f>F318*H319</f>
        <v>0.14274584166233981</v>
      </c>
    </row>
    <row r="319" spans="1:9">
      <c r="A319" s="20"/>
      <c r="D319" s="3" t="s">
        <v>219</v>
      </c>
      <c r="H319" s="26">
        <f>B475</f>
        <v>4.1368375625563399E-4</v>
      </c>
    </row>
    <row r="320" spans="1:9">
      <c r="A320" s="20"/>
      <c r="C320" s="27" t="s">
        <v>220</v>
      </c>
      <c r="D320" s="27"/>
      <c r="E320" s="20">
        <f>G320*E314</f>
        <v>6.7311557788944727</v>
      </c>
      <c r="F320" s="20">
        <f>E320*(365.25/7)</f>
        <v>351.22209260588659</v>
      </c>
      <c r="G320" s="20">
        <v>0.28643216080402012</v>
      </c>
      <c r="I320" s="20">
        <f>F320*H321</f>
        <v>5.1362885767644938E-2</v>
      </c>
    </row>
    <row r="321" spans="1:9">
      <c r="A321" s="20"/>
      <c r="C321" s="37"/>
      <c r="D321" s="37" t="s">
        <v>169</v>
      </c>
      <c r="H321" s="26">
        <f>B485</f>
        <v>1.4624047532590801E-4</v>
      </c>
    </row>
    <row r="322" spans="1:9" s="27" customFormat="1">
      <c r="B322" s="27" t="s">
        <v>49</v>
      </c>
      <c r="E322" s="27">
        <f>E47</f>
        <v>36.299999999999997</v>
      </c>
      <c r="F322" s="27">
        <f>E322*(365.25/7)</f>
        <v>1894.0821428571428</v>
      </c>
      <c r="G322" s="27">
        <v>1.0000000000000002</v>
      </c>
      <c r="H322" s="28"/>
      <c r="I322" s="27">
        <f>SUM(I323,I325,I327,I329)</f>
        <v>0.13868150087449591</v>
      </c>
    </row>
    <row r="323" spans="1:9">
      <c r="A323" s="20"/>
      <c r="C323" s="27" t="s">
        <v>221</v>
      </c>
      <c r="D323" s="27"/>
      <c r="E323" s="20">
        <f>G323*E322</f>
        <v>10.040425531914893</v>
      </c>
      <c r="F323" s="20">
        <f>E323*(365.25/7)</f>
        <v>523.89506079027353</v>
      </c>
      <c r="G323" s="20">
        <v>0.27659574468085107</v>
      </c>
      <c r="I323" s="20">
        <f>F323*H324</f>
        <v>5.7685521088776295E-2</v>
      </c>
    </row>
    <row r="324" spans="1:9">
      <c r="A324" s="20"/>
      <c r="D324" s="3" t="s">
        <v>222</v>
      </c>
      <c r="H324" s="26">
        <f>B553</f>
        <v>1.10108923343847E-4</v>
      </c>
    </row>
    <row r="325" spans="1:9">
      <c r="A325" s="20"/>
      <c r="C325" s="27" t="s">
        <v>223</v>
      </c>
      <c r="D325" s="27"/>
      <c r="E325" s="20">
        <f>G325*E322</f>
        <v>18.756838905775076</v>
      </c>
      <c r="F325" s="20">
        <f>E325*(365.25/7)</f>
        <v>978.70505861919241</v>
      </c>
      <c r="G325" s="20">
        <v>0.51671732522796354</v>
      </c>
      <c r="I325" s="20">
        <f>F325*H326</f>
        <v>6.3045167488074386E-2</v>
      </c>
    </row>
    <row r="326" spans="1:9">
      <c r="A326" s="20"/>
      <c r="D326" s="3" t="s">
        <v>224</v>
      </c>
      <c r="H326" s="26">
        <f>B552</f>
        <v>6.4416922067432405E-5</v>
      </c>
    </row>
    <row r="327" spans="1:9">
      <c r="A327" s="20"/>
      <c r="C327" s="27" t="s">
        <v>225</v>
      </c>
      <c r="D327" s="27"/>
      <c r="E327" s="20">
        <f>G327*E322</f>
        <v>2.5376899696048629</v>
      </c>
      <c r="F327" s="20">
        <f>E327*(365.25/7)</f>
        <v>132.4130373425966</v>
      </c>
      <c r="G327" s="20">
        <v>6.9908814589665649E-2</v>
      </c>
      <c r="I327" s="20">
        <f>F327*H328</f>
        <v>6.9538076707290593E-3</v>
      </c>
    </row>
    <row r="328" spans="1:9">
      <c r="A328" s="20"/>
      <c r="D328" s="3" t="s">
        <v>226</v>
      </c>
      <c r="H328" s="26">
        <f>B536</f>
        <v>5.2516034752206799E-5</v>
      </c>
    </row>
    <row r="329" spans="1:9">
      <c r="A329" s="20"/>
      <c r="C329" s="27" t="s">
        <v>227</v>
      </c>
      <c r="D329" s="27"/>
      <c r="E329" s="20">
        <f>G329*E322</f>
        <v>4.9650455927051675</v>
      </c>
      <c r="F329" s="20">
        <f>E329*(365.25/7)</f>
        <v>259.06898610508034</v>
      </c>
      <c r="G329" s="20">
        <v>0.13677811550151978</v>
      </c>
      <c r="I329" s="20">
        <f>F329*H330</f>
        <v>1.0997004626916163E-2</v>
      </c>
    </row>
    <row r="330" spans="1:9">
      <c r="A330" s="20"/>
      <c r="D330" s="3" t="s">
        <v>228</v>
      </c>
      <c r="H330" s="26">
        <f>B554</f>
        <v>4.2448171015173903E-5</v>
      </c>
    </row>
    <row r="331" spans="1:9" s="27" customFormat="1">
      <c r="B331" s="27" t="s">
        <v>229</v>
      </c>
      <c r="E331" s="27">
        <f>E48</f>
        <v>10</v>
      </c>
      <c r="F331" s="27">
        <f>E331*(365.25/7)</f>
        <v>521.78571428571433</v>
      </c>
      <c r="G331" s="27">
        <v>1.0098039215686276</v>
      </c>
      <c r="H331" s="28"/>
      <c r="I331" s="27">
        <f>SUM(I332:I334,I335)</f>
        <v>0.20750031527219684</v>
      </c>
    </row>
    <row r="332" spans="1:9">
      <c r="A332" s="20"/>
      <c r="C332" s="27" t="s">
        <v>230</v>
      </c>
      <c r="D332" s="27"/>
      <c r="E332" s="20">
        <f>G332*E331</f>
        <v>3.2352941176470589</v>
      </c>
      <c r="F332" s="20">
        <f>E332*(365.25/7)</f>
        <v>168.81302521008405</v>
      </c>
      <c r="G332" s="20">
        <v>0.3235294117647059</v>
      </c>
      <c r="I332" s="20">
        <f>F332*$H$336</f>
        <v>6.6480683533810633E-2</v>
      </c>
    </row>
    <row r="333" spans="1:9">
      <c r="A333" s="20"/>
      <c r="C333" s="27" t="s">
        <v>231</v>
      </c>
      <c r="D333" s="27"/>
      <c r="E333" s="20">
        <f>G333*E331</f>
        <v>3.2352941176470589</v>
      </c>
      <c r="F333" s="20">
        <f>E333*(365.25/7)</f>
        <v>168.81302521008405</v>
      </c>
      <c r="G333" s="20">
        <v>0.3235294117647059</v>
      </c>
      <c r="I333" s="20">
        <f>F333*$H$336</f>
        <v>6.6480683533810633E-2</v>
      </c>
    </row>
    <row r="334" spans="1:9">
      <c r="A334" s="20"/>
      <c r="C334" s="27" t="s">
        <v>232</v>
      </c>
      <c r="D334" s="27"/>
      <c r="E334" s="20">
        <f>G334*E331</f>
        <v>1.0784313725490198</v>
      </c>
      <c r="F334" s="20">
        <f>E334*(365.25/7)</f>
        <v>56.271008403361357</v>
      </c>
      <c r="G334" s="20">
        <v>0.10784313725490198</v>
      </c>
      <c r="I334" s="20">
        <f>F334*$H$336</f>
        <v>2.2160227844603544E-2</v>
      </c>
    </row>
    <row r="335" spans="1:9">
      <c r="A335" s="20"/>
      <c r="C335" s="27" t="s">
        <v>233</v>
      </c>
      <c r="D335" s="27"/>
      <c r="E335" s="20">
        <f>G335*E331</f>
        <v>2.5490196078431375</v>
      </c>
      <c r="F335" s="20">
        <f>E335*(365.25/7)</f>
        <v>133.00420168067228</v>
      </c>
      <c r="G335" s="20">
        <v>0.25490196078431376</v>
      </c>
      <c r="I335" s="20">
        <f>F335*$H$336</f>
        <v>5.2378720359972007E-2</v>
      </c>
    </row>
    <row r="336" spans="1:9">
      <c r="A336" s="20"/>
      <c r="C336" s="27"/>
      <c r="D336" s="37" t="s">
        <v>234</v>
      </c>
      <c r="H336" s="26">
        <f>B471</f>
        <v>3.9381252395114002E-4</v>
      </c>
    </row>
    <row r="337" spans="1:9" s="27" customFormat="1">
      <c r="B337" s="27" t="s">
        <v>51</v>
      </c>
      <c r="E337" s="27">
        <f>E49</f>
        <v>5.5</v>
      </c>
      <c r="F337" s="27">
        <f>E337*(365.25/7)</f>
        <v>286.98214285714289</v>
      </c>
      <c r="G337" s="27">
        <v>1</v>
      </c>
      <c r="H337" s="28"/>
      <c r="I337" s="27">
        <f>F337*H339</f>
        <v>2.8188272767846738E-2</v>
      </c>
    </row>
    <row r="338" spans="1:9">
      <c r="A338" s="20"/>
      <c r="C338" s="27" t="s">
        <v>51</v>
      </c>
      <c r="D338" s="27"/>
      <c r="E338" s="20">
        <f>G338*E337</f>
        <v>5.5</v>
      </c>
      <c r="F338" s="20">
        <f>E338*(365.25/7)</f>
        <v>286.98214285714289</v>
      </c>
      <c r="G338" s="20">
        <v>1</v>
      </c>
    </row>
    <row r="339" spans="1:9">
      <c r="A339" s="20"/>
      <c r="C339" s="27"/>
      <c r="D339" s="37" t="s">
        <v>235</v>
      </c>
      <c r="H339" s="26">
        <f>B509</f>
        <v>9.8223089726800898E-5</v>
      </c>
    </row>
    <row r="340" spans="1:9" s="27" customFormat="1">
      <c r="B340" s="27" t="s">
        <v>52</v>
      </c>
      <c r="E340" s="27">
        <f>(E346-SUM(E343,E337,E331,E322,E314,E304))/2</f>
        <v>7.4500000000000028</v>
      </c>
      <c r="F340" s="27">
        <f>E340*(365.25/7)</f>
        <v>388.73035714285732</v>
      </c>
      <c r="G340" s="27">
        <v>1</v>
      </c>
      <c r="H340" s="28"/>
      <c r="I340" s="27">
        <f>F340*H342</f>
        <v>3.8182296749174234E-2</v>
      </c>
    </row>
    <row r="341" spans="1:9">
      <c r="A341" s="20"/>
      <c r="C341" s="27" t="s">
        <v>52</v>
      </c>
      <c r="D341" s="27"/>
      <c r="E341" s="20">
        <f>G341*E340</f>
        <v>7.4500000000000028</v>
      </c>
      <c r="F341" s="20">
        <f>E341*(365.25/7)</f>
        <v>388.73035714285732</v>
      </c>
      <c r="G341" s="20">
        <v>1</v>
      </c>
    </row>
    <row r="342" spans="1:9">
      <c r="A342" s="20"/>
      <c r="C342" s="27"/>
      <c r="D342" s="37" t="s">
        <v>235</v>
      </c>
      <c r="H342" s="26">
        <f>B509</f>
        <v>9.8223089726800898E-5</v>
      </c>
    </row>
    <row r="343" spans="1:9" s="27" customFormat="1">
      <c r="B343" s="27" t="s">
        <v>53</v>
      </c>
      <c r="E343" s="27">
        <f>E51</f>
        <v>3.4</v>
      </c>
      <c r="F343" s="27">
        <f>E343*(365.25/7)</f>
        <v>177.40714285714287</v>
      </c>
      <c r="G343" s="27">
        <v>1</v>
      </c>
      <c r="H343" s="28"/>
      <c r="I343" s="27">
        <f>F343*H345</f>
        <v>1.742547771103253E-2</v>
      </c>
    </row>
    <row r="344" spans="1:9">
      <c r="A344" s="20"/>
      <c r="C344" s="27" t="s">
        <v>53</v>
      </c>
      <c r="D344" s="27"/>
      <c r="E344" s="20">
        <f>G344*E343</f>
        <v>3.4</v>
      </c>
      <c r="F344" s="20">
        <f>E344*(365.25/7)</f>
        <v>177.40714285714287</v>
      </c>
      <c r="G344" s="20">
        <v>1</v>
      </c>
    </row>
    <row r="345" spans="1:9">
      <c r="A345" s="20"/>
      <c r="C345" s="27"/>
      <c r="D345" s="37" t="s">
        <v>235</v>
      </c>
      <c r="H345" s="26">
        <f>B509</f>
        <v>9.8223089726800898E-5</v>
      </c>
    </row>
    <row r="346" spans="1:9" s="31" customFormat="1">
      <c r="A346" s="31" t="s">
        <v>236</v>
      </c>
      <c r="E346" s="31">
        <f>E43</f>
        <v>109.8</v>
      </c>
      <c r="F346" s="31">
        <f>E346*(365.25/7)</f>
        <v>5729.2071428571426</v>
      </c>
      <c r="H346" s="32"/>
      <c r="I346" s="31">
        <f>SUM(I304,I311,I314,I322,I331,I337,I340,I343)</f>
        <v>0.81463284761841892</v>
      </c>
    </row>
    <row r="347" spans="1:9">
      <c r="C347" s="27"/>
      <c r="D347" s="27"/>
      <c r="F347" s="27"/>
    </row>
    <row r="348" spans="1:9" s="27" customFormat="1">
      <c r="A348" s="27" t="s">
        <v>54</v>
      </c>
      <c r="H348" s="28"/>
    </row>
    <row r="349" spans="1:9" s="27" customFormat="1">
      <c r="B349" s="27" t="s">
        <v>237</v>
      </c>
      <c r="E349" s="27">
        <v>0</v>
      </c>
      <c r="F349" s="27">
        <f>E349*(365.25/7)</f>
        <v>0</v>
      </c>
      <c r="G349" s="27">
        <v>1</v>
      </c>
      <c r="H349" s="28"/>
      <c r="I349" s="27">
        <f>F349*H351</f>
        <v>0</v>
      </c>
    </row>
    <row r="350" spans="1:9">
      <c r="C350" s="27" t="s">
        <v>237</v>
      </c>
      <c r="D350" s="27"/>
      <c r="E350" s="20">
        <f>G350*E349</f>
        <v>0</v>
      </c>
      <c r="F350" s="20">
        <f>E350*(365.25/7)</f>
        <v>0</v>
      </c>
      <c r="G350" s="20">
        <v>1</v>
      </c>
    </row>
    <row r="351" spans="1:9">
      <c r="C351" s="27"/>
      <c r="D351" s="37" t="s">
        <v>238</v>
      </c>
      <c r="H351" s="26">
        <f>B545</f>
        <v>3.824755326939E-5</v>
      </c>
    </row>
    <row r="352" spans="1:9" s="27" customFormat="1">
      <c r="B352" s="27" t="s">
        <v>239</v>
      </c>
      <c r="E352" s="27">
        <v>0</v>
      </c>
      <c r="F352" s="27">
        <f>E352*(365.25/7)</f>
        <v>0</v>
      </c>
      <c r="G352" s="27">
        <v>1</v>
      </c>
      <c r="H352" s="28"/>
      <c r="I352" s="27">
        <f>F352*H354</f>
        <v>0</v>
      </c>
    </row>
    <row r="353" spans="1:9">
      <c r="C353" s="27" t="s">
        <v>239</v>
      </c>
      <c r="D353" s="27"/>
      <c r="E353" s="20">
        <f>G353*E352</f>
        <v>0</v>
      </c>
      <c r="F353" s="20">
        <f>E353*(365.25/7)</f>
        <v>0</v>
      </c>
      <c r="G353" s="20">
        <v>1</v>
      </c>
    </row>
    <row r="354" spans="1:9">
      <c r="C354" s="27"/>
      <c r="D354" s="37" t="s">
        <v>240</v>
      </c>
      <c r="H354" s="26">
        <f>B546</f>
        <v>5.6504860152661899E-5</v>
      </c>
    </row>
    <row r="355" spans="1:9" s="27" customFormat="1">
      <c r="B355" s="27" t="s">
        <v>241</v>
      </c>
      <c r="E355" s="27">
        <v>0</v>
      </c>
      <c r="F355" s="27">
        <f>E355*(365.25/7)</f>
        <v>0</v>
      </c>
      <c r="G355" s="27">
        <v>1</v>
      </c>
      <c r="H355" s="28"/>
      <c r="I355" s="27">
        <f>F355*H357</f>
        <v>0</v>
      </c>
    </row>
    <row r="356" spans="1:9">
      <c r="C356" s="27" t="s">
        <v>241</v>
      </c>
      <c r="D356" s="27"/>
      <c r="E356" s="20">
        <f>G356*E355</f>
        <v>0</v>
      </c>
      <c r="F356" s="20">
        <f>E356*(365.25/7)</f>
        <v>0</v>
      </c>
      <c r="G356" s="20">
        <v>1</v>
      </c>
    </row>
    <row r="357" spans="1:9">
      <c r="C357" s="27"/>
      <c r="D357" s="37" t="s">
        <v>242</v>
      </c>
      <c r="H357" s="26">
        <f>B547</f>
        <v>9.3256242008266403E-5</v>
      </c>
    </row>
    <row r="358" spans="1:9" s="27" customFormat="1">
      <c r="B358" s="27" t="s">
        <v>243</v>
      </c>
      <c r="E358" s="27">
        <v>0</v>
      </c>
      <c r="F358" s="27">
        <f>E358*(365.25/7)</f>
        <v>0</v>
      </c>
      <c r="G358" s="27">
        <v>1</v>
      </c>
      <c r="H358" s="28"/>
      <c r="I358" s="27">
        <f>F358*H360</f>
        <v>0</v>
      </c>
    </row>
    <row r="359" spans="1:9">
      <c r="C359" s="27" t="s">
        <v>243</v>
      </c>
      <c r="D359" s="27"/>
      <c r="E359" s="20">
        <f>G359*E358</f>
        <v>0</v>
      </c>
      <c r="F359" s="20">
        <f>E359*(365.25/7)</f>
        <v>0</v>
      </c>
      <c r="G359" s="20">
        <v>1</v>
      </c>
    </row>
    <row r="360" spans="1:9">
      <c r="C360" s="27"/>
      <c r="D360" s="37" t="s">
        <v>244</v>
      </c>
      <c r="H360" s="26">
        <f>B548</f>
        <v>8.2876669036578793E-5</v>
      </c>
    </row>
    <row r="361" spans="1:9" s="31" customFormat="1">
      <c r="A361" s="31" t="s">
        <v>245</v>
      </c>
      <c r="E361" s="31">
        <v>0</v>
      </c>
      <c r="F361" s="31">
        <f>E361*(365.25/7)</f>
        <v>0</v>
      </c>
      <c r="H361" s="39"/>
      <c r="I361" s="40">
        <f>SUM(I349,I352,I355,I358)</f>
        <v>0</v>
      </c>
    </row>
    <row r="362" spans="1:9">
      <c r="C362" s="27"/>
      <c r="D362" s="27"/>
      <c r="F362" s="27"/>
    </row>
    <row r="363" spans="1:9" s="27" customFormat="1">
      <c r="A363" s="27" t="s">
        <v>55</v>
      </c>
      <c r="H363" s="28"/>
    </row>
    <row r="364" spans="1:9" s="27" customFormat="1">
      <c r="B364" s="27" t="s">
        <v>56</v>
      </c>
      <c r="E364" s="27">
        <f>E54</f>
        <v>23.1</v>
      </c>
      <c r="F364" s="27">
        <f>E364*(365.25/7)</f>
        <v>1205.325</v>
      </c>
      <c r="G364" s="27">
        <v>0.98571428571428577</v>
      </c>
      <c r="H364" s="28"/>
      <c r="I364" s="27">
        <f>SUM(I365,I367,I369)</f>
        <v>6.6890290782097073E-2</v>
      </c>
    </row>
    <row r="365" spans="1:9">
      <c r="C365" s="27" t="s">
        <v>246</v>
      </c>
      <c r="D365" s="27"/>
      <c r="E365" s="20">
        <f>G365*E364</f>
        <v>8.36</v>
      </c>
      <c r="F365" s="20">
        <f>E365*(365.25/7)</f>
        <v>436.2128571428571</v>
      </c>
      <c r="G365" s="20">
        <v>0.3619047619047619</v>
      </c>
      <c r="I365" s="20">
        <f>F365*H366</f>
        <v>2.3722339129727418E-2</v>
      </c>
    </row>
    <row r="366" spans="1:9">
      <c r="C366" s="27"/>
      <c r="D366" s="37" t="s">
        <v>247</v>
      </c>
      <c r="H366" s="26">
        <f>B556</f>
        <v>5.4382484929733503E-5</v>
      </c>
    </row>
    <row r="367" spans="1:9">
      <c r="C367" s="27" t="s">
        <v>248</v>
      </c>
      <c r="D367" s="27">
        <f>F364-SUM(F365,F369)</f>
        <v>17.218928571428705</v>
      </c>
      <c r="E367" s="20" t="s">
        <v>105</v>
      </c>
      <c r="F367" s="27" t="e">
        <f>E367*(365.25/7)</f>
        <v>#VALUE!</v>
      </c>
      <c r="G367" s="20">
        <v>1.4285714285714235E-2</v>
      </c>
      <c r="I367" s="20">
        <f>D367*H368</f>
        <v>2.2781302577079164E-3</v>
      </c>
    </row>
    <row r="368" spans="1:9">
      <c r="C368" s="27"/>
      <c r="D368" s="37" t="s">
        <v>165</v>
      </c>
      <c r="F368" s="27"/>
      <c r="H368" s="26">
        <f>B482</f>
        <v>1.32303833438743E-4</v>
      </c>
    </row>
    <row r="369" spans="1:9">
      <c r="C369" s="27" t="s">
        <v>249</v>
      </c>
      <c r="D369" s="27"/>
      <c r="E369" s="20">
        <f>G369*E364</f>
        <v>14.41</v>
      </c>
      <c r="F369" s="20">
        <f>E369*(365.25/7)</f>
        <v>751.89321428571429</v>
      </c>
      <c r="G369" s="20">
        <v>0.62380952380952381</v>
      </c>
      <c r="I369" s="20">
        <f>F369*H370</f>
        <v>4.0889821394661741E-2</v>
      </c>
    </row>
    <row r="370" spans="1:9">
      <c r="C370" s="27"/>
      <c r="D370" s="34" t="s">
        <v>247</v>
      </c>
      <c r="H370" s="26">
        <f>B556</f>
        <v>5.4382484929733503E-5</v>
      </c>
    </row>
    <row r="371" spans="1:9" s="27" customFormat="1">
      <c r="B371" s="27" t="s">
        <v>57</v>
      </c>
      <c r="E371" s="27" t="s">
        <v>105</v>
      </c>
      <c r="F371" s="27" t="e">
        <f>E371*(365.25/7)</f>
        <v>#VALUE!</v>
      </c>
      <c r="G371" s="27">
        <v>1</v>
      </c>
      <c r="H371" s="28"/>
      <c r="I371" s="27">
        <f>0</f>
        <v>0</v>
      </c>
    </row>
    <row r="372" spans="1:9">
      <c r="C372" s="27" t="s">
        <v>57</v>
      </c>
      <c r="D372" s="27"/>
      <c r="E372" s="20" t="s">
        <v>105</v>
      </c>
      <c r="F372" s="27" t="e">
        <f>E372*(365.25/7)</f>
        <v>#VALUE!</v>
      </c>
      <c r="G372" s="20">
        <v>1</v>
      </c>
    </row>
    <row r="373" spans="1:9" s="27" customFormat="1">
      <c r="B373" s="27" t="s">
        <v>250</v>
      </c>
      <c r="E373" s="27">
        <f>E56</f>
        <v>14.2</v>
      </c>
      <c r="F373" s="27">
        <f>E373*(365.25/7)</f>
        <v>740.93571428571431</v>
      </c>
      <c r="G373" s="27">
        <v>0.99310344827586206</v>
      </c>
      <c r="H373" s="28"/>
      <c r="I373" s="27">
        <f>SUM(I374,I375)</f>
        <v>0.10760751662209724</v>
      </c>
    </row>
    <row r="374" spans="1:9">
      <c r="C374" s="27" t="s">
        <v>251</v>
      </c>
      <c r="D374" s="27"/>
      <c r="E374" s="20">
        <f>G374*E373</f>
        <v>3.0358620689655171</v>
      </c>
      <c r="F374" s="20">
        <f>E374*(365.25/7)</f>
        <v>158.40694581280789</v>
      </c>
      <c r="G374" s="20">
        <v>0.21379310344827587</v>
      </c>
      <c r="I374" s="20">
        <f>F374*H376</f>
        <v>2.3165507050590381E-2</v>
      </c>
    </row>
    <row r="375" spans="1:9">
      <c r="C375" s="27" t="s">
        <v>252</v>
      </c>
      <c r="D375" s="27"/>
      <c r="E375" s="20">
        <f>G375*E373</f>
        <v>11.066206896551723</v>
      </c>
      <c r="F375" s="20">
        <f>E375*(365.25/7)</f>
        <v>577.41886699507381</v>
      </c>
      <c r="G375" s="20">
        <v>0.77931034482758621</v>
      </c>
      <c r="I375" s="20">
        <f>F375*H376</f>
        <v>8.4442009571506854E-2</v>
      </c>
    </row>
    <row r="376" spans="1:9">
      <c r="C376" s="27"/>
      <c r="D376" s="37" t="s">
        <v>169</v>
      </c>
      <c r="H376" s="26">
        <f>B485</f>
        <v>1.4624047532590801E-4</v>
      </c>
      <c r="I376" s="41"/>
    </row>
    <row r="377" spans="1:9" s="27" customFormat="1">
      <c r="B377" s="27" t="s">
        <v>59</v>
      </c>
      <c r="E377" s="27">
        <f>E57</f>
        <v>52.8</v>
      </c>
      <c r="F377" s="27">
        <f>E377*(365.25/7)</f>
        <v>2755.0285714285715</v>
      </c>
      <c r="G377" s="27">
        <v>0.99760191846522783</v>
      </c>
      <c r="H377" s="28"/>
      <c r="I377" s="27">
        <f>SUM(I378,I380,I381,I382,I383,I384,I385)</f>
        <v>8.5787126441836475E-2</v>
      </c>
    </row>
    <row r="378" spans="1:9">
      <c r="A378" s="20"/>
      <c r="C378" s="27" t="s">
        <v>253</v>
      </c>
      <c r="D378" s="27"/>
      <c r="E378" s="20">
        <f>G378*E377</f>
        <v>8.7366906474820141</v>
      </c>
      <c r="F378" s="20">
        <f>E378*(365.25/7)</f>
        <v>455.86803699897223</v>
      </c>
      <c r="G378" s="20">
        <v>0.16546762589928057</v>
      </c>
      <c r="I378" s="20">
        <f>F378*H379</f>
        <v>1.3573141815135081E-2</v>
      </c>
    </row>
    <row r="379" spans="1:9">
      <c r="A379" s="20"/>
      <c r="C379" s="27"/>
      <c r="D379" s="3" t="s">
        <v>253</v>
      </c>
      <c r="H379" s="26">
        <f>B524</f>
        <v>2.9774278329510701E-5</v>
      </c>
    </row>
    <row r="380" spans="1:9">
      <c r="A380" s="20"/>
      <c r="C380" s="27" t="s">
        <v>254</v>
      </c>
      <c r="D380" s="27"/>
      <c r="E380" s="20">
        <f>G380*E377</f>
        <v>3.418705035971223</v>
      </c>
      <c r="F380" s="20">
        <f t="shared" ref="F380:F385" si="2">E380*(365.25/7)</f>
        <v>178.38314491264131</v>
      </c>
      <c r="G380" s="20">
        <v>6.4748201438848921E-2</v>
      </c>
      <c r="I380" s="20">
        <f>F380*H386</f>
        <v>5.6189555761410317E-3</v>
      </c>
    </row>
    <row r="381" spans="1:9">
      <c r="A381" s="20"/>
      <c r="C381" s="27" t="s">
        <v>255</v>
      </c>
      <c r="D381" s="27"/>
      <c r="E381" s="20">
        <f>G381*E377</f>
        <v>2.6589928057553953</v>
      </c>
      <c r="F381" s="20">
        <f t="shared" si="2"/>
        <v>138.74244604316544</v>
      </c>
      <c r="G381" s="20">
        <v>5.0359712230215826E-2</v>
      </c>
      <c r="I381" s="20">
        <f>F381*H386</f>
        <v>4.3702987814430239E-3</v>
      </c>
    </row>
    <row r="382" spans="1:9">
      <c r="A382" s="20"/>
      <c r="C382" s="27" t="s">
        <v>256</v>
      </c>
      <c r="D382" s="27"/>
      <c r="E382" s="20">
        <f>G382*E377</f>
        <v>8.7366906474820141</v>
      </c>
      <c r="F382" s="20">
        <f t="shared" si="2"/>
        <v>455.86803699897223</v>
      </c>
      <c r="G382" s="20">
        <v>0.16546762589928057</v>
      </c>
      <c r="I382" s="20">
        <f>F382*$H$386</f>
        <v>1.435955313902708E-2</v>
      </c>
    </row>
    <row r="383" spans="1:9">
      <c r="A383" s="20"/>
      <c r="C383" s="27" t="s">
        <v>257</v>
      </c>
      <c r="D383" s="27"/>
      <c r="E383" s="20">
        <f>G383*E377</f>
        <v>11.52230215827338</v>
      </c>
      <c r="F383" s="20">
        <f t="shared" si="2"/>
        <v>601.21726618705031</v>
      </c>
      <c r="G383" s="20">
        <v>0.21822541966426856</v>
      </c>
      <c r="I383" s="20">
        <f>F383*H386</f>
        <v>1.8937961386253106E-2</v>
      </c>
    </row>
    <row r="384" spans="1:9">
      <c r="A384" s="20"/>
      <c r="C384" s="27" t="s">
        <v>258</v>
      </c>
      <c r="D384" s="27"/>
      <c r="E384" s="20">
        <f>G384*E377</f>
        <v>14.307913669064746</v>
      </c>
      <c r="F384" s="20">
        <f t="shared" si="2"/>
        <v>746.5664953751284</v>
      </c>
      <c r="G384" s="20">
        <v>0.27098321342925658</v>
      </c>
      <c r="I384" s="20">
        <f>F384*H386</f>
        <v>2.3516369633479129E-2</v>
      </c>
    </row>
    <row r="385" spans="1:9">
      <c r="A385" s="20"/>
      <c r="C385" s="27" t="s">
        <v>259</v>
      </c>
      <c r="D385" s="27"/>
      <c r="E385" s="20">
        <f>G385*E377</f>
        <v>3.2920863309352515</v>
      </c>
      <c r="F385" s="20">
        <f t="shared" si="2"/>
        <v>171.77636176772867</v>
      </c>
      <c r="G385" s="20">
        <v>6.235011990407674E-2</v>
      </c>
      <c r="I385" s="20">
        <f>F385*H386</f>
        <v>5.4108461103580304E-3</v>
      </c>
    </row>
    <row r="386" spans="1:9">
      <c r="A386" s="20"/>
      <c r="C386" s="27"/>
      <c r="D386" s="3" t="s">
        <v>260</v>
      </c>
      <c r="H386" s="26">
        <f>B525</f>
        <v>3.1499363792990501E-5</v>
      </c>
    </row>
    <row r="387" spans="1:9" s="27" customFormat="1">
      <c r="B387" s="27" t="s">
        <v>60</v>
      </c>
      <c r="E387" s="27">
        <f>E58</f>
        <v>5</v>
      </c>
      <c r="F387" s="27">
        <f>E387*(365.25/7)</f>
        <v>260.89285714285717</v>
      </c>
      <c r="G387" s="27">
        <v>1</v>
      </c>
      <c r="H387" s="28"/>
      <c r="I387" s="27">
        <f>F387*H390</f>
        <v>7.5760206995209413E-3</v>
      </c>
    </row>
    <row r="388" spans="1:9">
      <c r="A388" s="20"/>
      <c r="C388" s="27" t="s">
        <v>261</v>
      </c>
      <c r="D388" s="27"/>
      <c r="E388" s="20">
        <f>G388*E387</f>
        <v>5</v>
      </c>
      <c r="F388" s="20">
        <f>E388*(365.25/7)</f>
        <v>260.89285714285717</v>
      </c>
      <c r="G388" s="20">
        <v>1</v>
      </c>
    </row>
    <row r="389" spans="1:9">
      <c r="A389" s="20"/>
      <c r="C389" s="27" t="s">
        <v>262</v>
      </c>
      <c r="D389" s="27"/>
      <c r="E389" s="20" t="s">
        <v>263</v>
      </c>
      <c r="F389" s="20" t="e">
        <f>E389*(365.25/7)</f>
        <v>#VALUE!</v>
      </c>
    </row>
    <row r="390" spans="1:9">
      <c r="A390" s="20"/>
      <c r="C390" s="27"/>
      <c r="D390" s="37" t="s">
        <v>264</v>
      </c>
      <c r="H390" s="26">
        <f>B523</f>
        <v>2.9038819929717501E-5</v>
      </c>
    </row>
    <row r="391" spans="1:9" s="27" customFormat="1">
      <c r="B391" s="27" t="s">
        <v>61</v>
      </c>
      <c r="E391" s="27">
        <f>E400-SUM(E364,E373,E377,E387)</f>
        <v>6.2000000000000028</v>
      </c>
      <c r="F391" s="27">
        <f>E391*(365.25/7)</f>
        <v>323.50714285714304</v>
      </c>
      <c r="G391" s="27">
        <v>1</v>
      </c>
      <c r="H391" s="28"/>
      <c r="I391" s="27">
        <f>SUM(I392,I394,I398)</f>
        <v>1.8675160671661854E-2</v>
      </c>
    </row>
    <row r="392" spans="1:9">
      <c r="A392" s="20"/>
      <c r="C392" s="27" t="s">
        <v>265</v>
      </c>
      <c r="D392" s="27"/>
      <c r="E392" s="20">
        <f>G392*E391</f>
        <v>1.1481481481481488</v>
      </c>
      <c r="F392" s="20">
        <f>E392*(365.25/7)</f>
        <v>59.908730158730194</v>
      </c>
      <c r="G392" s="20">
        <v>0.1851851851851852</v>
      </c>
      <c r="I392" s="20">
        <f>F392*H393</f>
        <v>4.8320172697654557E-3</v>
      </c>
    </row>
    <row r="393" spans="1:9">
      <c r="A393" s="20"/>
      <c r="C393" s="27"/>
      <c r="D393" s="37" t="s">
        <v>266</v>
      </c>
      <c r="H393" s="26">
        <f>B557</f>
        <v>8.0656312643630801E-5</v>
      </c>
    </row>
    <row r="394" spans="1:9">
      <c r="C394" s="27" t="s">
        <v>267</v>
      </c>
      <c r="D394" s="27"/>
      <c r="E394" s="20">
        <f>G394*E391</f>
        <v>1.3012345679012354</v>
      </c>
      <c r="F394" s="20">
        <f>E394*(365.25/7)</f>
        <v>67.896560846560888</v>
      </c>
      <c r="G394" s="20">
        <v>0.20987654320987656</v>
      </c>
      <c r="I394" s="20">
        <f>F394*H395</f>
        <v>3.5656581489733152E-3</v>
      </c>
    </row>
    <row r="395" spans="1:9">
      <c r="C395" s="27"/>
      <c r="D395" s="37" t="s">
        <v>226</v>
      </c>
      <c r="H395" s="26">
        <f>B536</f>
        <v>5.2516034752206799E-5</v>
      </c>
    </row>
    <row r="396" spans="1:9">
      <c r="C396" s="27" t="s">
        <v>268</v>
      </c>
      <c r="D396" s="42">
        <f>F391-SUM(F392,F394,F398)</f>
        <v>0</v>
      </c>
      <c r="E396" s="20" t="s">
        <v>105</v>
      </c>
      <c r="F396" s="20" t="e">
        <f>E396*(365.25/7)</f>
        <v>#VALUE!</v>
      </c>
      <c r="G396" s="20">
        <v>0</v>
      </c>
      <c r="I396" s="20">
        <v>0</v>
      </c>
    </row>
    <row r="397" spans="1:9">
      <c r="C397" s="27"/>
      <c r="D397" s="37" t="s">
        <v>268</v>
      </c>
      <c r="H397" s="26">
        <f>B531</f>
        <v>5.5162550217499002E-5</v>
      </c>
    </row>
    <row r="398" spans="1:9">
      <c r="C398" s="27" t="s">
        <v>269</v>
      </c>
      <c r="D398" s="27"/>
      <c r="E398" s="20">
        <f>G398*E391</f>
        <v>3.7506172839506191</v>
      </c>
      <c r="F398" s="20">
        <f>E398*(365.25/7)</f>
        <v>195.70185185185196</v>
      </c>
      <c r="G398" s="20">
        <v>0.60493827160493829</v>
      </c>
      <c r="I398" s="20">
        <f>F398*H399</f>
        <v>1.0277485252923083E-2</v>
      </c>
    </row>
    <row r="399" spans="1:9">
      <c r="C399" s="27"/>
      <c r="D399" s="37" t="s">
        <v>226</v>
      </c>
      <c r="H399" s="26">
        <f>B536</f>
        <v>5.2516034752206799E-5</v>
      </c>
    </row>
    <row r="400" spans="1:9" s="31" customFormat="1">
      <c r="A400" s="31" t="s">
        <v>270</v>
      </c>
      <c r="E400" s="31">
        <f>E53</f>
        <v>101.3</v>
      </c>
      <c r="F400" s="31">
        <f>E400*(365.25/7)</f>
        <v>5285.6892857142857</v>
      </c>
      <c r="H400" s="32"/>
      <c r="I400" s="31">
        <f>SUM(I364,I371,I373,I377,I387,I391)</f>
        <v>0.28653611521721362</v>
      </c>
    </row>
    <row r="401" spans="1:9">
      <c r="C401" s="27"/>
      <c r="D401" s="27"/>
      <c r="F401" s="27"/>
    </row>
    <row r="402" spans="1:9" s="27" customFormat="1">
      <c r="A402" s="27" t="s">
        <v>62</v>
      </c>
      <c r="H402" s="28"/>
    </row>
    <row r="403" spans="1:9" s="27" customFormat="1">
      <c r="B403" s="27" t="s">
        <v>63</v>
      </c>
      <c r="E403" s="27">
        <f>E61</f>
        <v>102.3</v>
      </c>
      <c r="F403" s="27">
        <f>E403*(365.25/7)</f>
        <v>5337.8678571428572</v>
      </c>
      <c r="G403" s="27">
        <v>0.9659574468085107</v>
      </c>
      <c r="H403" s="28"/>
      <c r="I403" s="27">
        <f>F403*H408</f>
        <v>0.15500538351219845</v>
      </c>
    </row>
    <row r="404" spans="1:9">
      <c r="C404" s="27" t="s">
        <v>271</v>
      </c>
      <c r="D404" s="27"/>
      <c r="E404" s="20">
        <f>G404*E403</f>
        <v>94.174042553191498</v>
      </c>
      <c r="F404" s="20">
        <f>E404*(365.25/7)</f>
        <v>4913.8670060790282</v>
      </c>
      <c r="G404" s="20">
        <v>0.92056737588652493</v>
      </c>
    </row>
    <row r="405" spans="1:9">
      <c r="C405" s="27" t="s">
        <v>272</v>
      </c>
      <c r="D405" s="27"/>
      <c r="E405" s="20">
        <f>G405*E403</f>
        <v>4.6434042553191492</v>
      </c>
      <c r="F405" s="20">
        <f>E405*(365.25/7)</f>
        <v>242.28620060790277</v>
      </c>
      <c r="G405" s="20">
        <v>4.5390070921985819E-2</v>
      </c>
    </row>
    <row r="406" spans="1:9">
      <c r="C406" s="27" t="s">
        <v>273</v>
      </c>
      <c r="D406" s="27"/>
      <c r="E406" s="20" t="s">
        <v>105</v>
      </c>
      <c r="F406" s="20" t="e">
        <f>E406*(365.25/7)</f>
        <v>#VALUE!</v>
      </c>
      <c r="G406" s="20">
        <v>3.40425531914893E-2</v>
      </c>
    </row>
    <row r="407" spans="1:9">
      <c r="C407" s="27" t="s">
        <v>274</v>
      </c>
      <c r="D407" s="27"/>
      <c r="E407" s="20">
        <f>G407*E403</f>
        <v>3.1923404255319152</v>
      </c>
      <c r="F407" s="20">
        <f>E407*(365.25/7)</f>
        <v>166.57176291793314</v>
      </c>
      <c r="G407" s="20">
        <v>3.1205673758865252E-2</v>
      </c>
    </row>
    <row r="408" spans="1:9">
      <c r="C408" s="27"/>
      <c r="D408" s="37" t="s">
        <v>264</v>
      </c>
      <c r="H408" s="26">
        <f>B523</f>
        <v>2.9038819929717501E-5</v>
      </c>
    </row>
    <row r="409" spans="1:9" s="27" customFormat="1">
      <c r="B409" s="27" t="s">
        <v>64</v>
      </c>
      <c r="E409" s="27">
        <f>E62</f>
        <v>15.1</v>
      </c>
      <c r="F409" s="27">
        <f>E409*(365.25/7)</f>
        <v>787.8964285714286</v>
      </c>
      <c r="G409" s="27">
        <v>1</v>
      </c>
      <c r="H409" s="28"/>
      <c r="I409" s="27">
        <f>F409*H411</f>
        <v>2.2879582512553242E-2</v>
      </c>
    </row>
    <row r="410" spans="1:9">
      <c r="C410" s="27" t="s">
        <v>64</v>
      </c>
      <c r="D410" s="27"/>
      <c r="E410" s="20">
        <f>G410*E409</f>
        <v>15.1</v>
      </c>
      <c r="F410" s="20">
        <f>E410*(365.25/7)</f>
        <v>787.8964285714286</v>
      </c>
      <c r="G410" s="20">
        <v>1</v>
      </c>
    </row>
    <row r="411" spans="1:9">
      <c r="C411" s="27"/>
      <c r="D411" s="37" t="s">
        <v>264</v>
      </c>
      <c r="H411" s="26">
        <f>B523</f>
        <v>2.9038819929717501E-5</v>
      </c>
    </row>
    <row r="412" spans="1:9" s="27" customFormat="1">
      <c r="B412" s="27" t="s">
        <v>65</v>
      </c>
      <c r="E412" s="27">
        <f>E63</f>
        <v>2.6</v>
      </c>
      <c r="F412" s="27">
        <f>E412*(365.25/7)</f>
        <v>135.66428571428571</v>
      </c>
      <c r="G412" s="27">
        <v>1</v>
      </c>
      <c r="H412" s="28"/>
      <c r="I412" s="27">
        <f>0</f>
        <v>0</v>
      </c>
    </row>
    <row r="413" spans="1:9">
      <c r="C413" s="27" t="s">
        <v>65</v>
      </c>
      <c r="D413" s="27"/>
      <c r="E413" s="20">
        <f>G413*E412</f>
        <v>2.6</v>
      </c>
      <c r="F413" s="20">
        <f>E413*(365.25/7)</f>
        <v>135.66428571428571</v>
      </c>
      <c r="G413" s="20">
        <v>1</v>
      </c>
    </row>
    <row r="414" spans="1:9" s="27" customFormat="1">
      <c r="B414" s="27" t="s">
        <v>66</v>
      </c>
      <c r="E414" s="27">
        <f>E424-SUM(E418,E412,E409,E403)</f>
        <v>2</v>
      </c>
      <c r="F414" s="27">
        <f>E414*(365.25/7)</f>
        <v>104.35714285714286</v>
      </c>
      <c r="G414" s="27">
        <v>1</v>
      </c>
      <c r="H414" s="28"/>
      <c r="I414" s="27">
        <f>F414*AVERAGE(H416:H417)</f>
        <v>6.4545240158389323E-3</v>
      </c>
    </row>
    <row r="415" spans="1:9">
      <c r="C415" s="27" t="s">
        <v>66</v>
      </c>
      <c r="D415" s="27"/>
      <c r="E415" s="20">
        <f>G415*E414</f>
        <v>2</v>
      </c>
      <c r="F415" s="20">
        <f>E415*(365.25/7)</f>
        <v>104.35714285714286</v>
      </c>
      <c r="G415" s="20">
        <v>1</v>
      </c>
    </row>
    <row r="416" spans="1:9">
      <c r="C416" s="27"/>
      <c r="D416" s="1" t="s">
        <v>144</v>
      </c>
      <c r="H416" s="26">
        <f>B541</f>
        <v>6.1464811934113902E-5</v>
      </c>
    </row>
    <row r="417" spans="1:12">
      <c r="C417" s="27"/>
      <c r="D417" s="1" t="s">
        <v>275</v>
      </c>
      <c r="H417" s="26">
        <f>B542</f>
        <v>6.2235853667179795E-5</v>
      </c>
    </row>
    <row r="418" spans="1:12" s="27" customFormat="1">
      <c r="B418" s="27" t="s">
        <v>67</v>
      </c>
      <c r="E418" s="27">
        <f>E65</f>
        <v>7.2</v>
      </c>
      <c r="F418" s="27">
        <f>E418*(365.25/7)</f>
        <v>375.68571428571431</v>
      </c>
      <c r="G418" s="27">
        <v>1</v>
      </c>
      <c r="H418" s="28"/>
      <c r="I418" s="27">
        <f>F418*AVERAGE(H420:H422)</f>
        <v>0.24611341124553202</v>
      </c>
    </row>
    <row r="419" spans="1:12">
      <c r="C419" s="27" t="s">
        <v>67</v>
      </c>
      <c r="D419" s="27"/>
      <c r="E419" s="20">
        <f>G419*E418</f>
        <v>7.2</v>
      </c>
      <c r="F419" s="20">
        <f>E419*(365.25/7)</f>
        <v>375.68571428571431</v>
      </c>
      <c r="G419" s="20">
        <v>1</v>
      </c>
    </row>
    <row r="420" spans="1:12">
      <c r="C420" s="27"/>
      <c r="D420" s="3" t="s">
        <v>224</v>
      </c>
      <c r="H420" s="26">
        <f>B552</f>
        <v>6.4416922067432405E-5</v>
      </c>
    </row>
    <row r="421" spans="1:12">
      <c r="C421" s="27"/>
      <c r="D421" s="34" t="s">
        <v>193</v>
      </c>
      <c r="H421" s="26">
        <f>B511</f>
        <v>1.81334312242693E-3</v>
      </c>
    </row>
    <row r="422" spans="1:12">
      <c r="C422" s="27"/>
      <c r="D422" s="30" t="s">
        <v>276</v>
      </c>
      <c r="F422" s="27"/>
      <c r="H422" s="26">
        <f>B510</f>
        <v>8.75535292208143E-5</v>
      </c>
    </row>
    <row r="423" spans="1:12">
      <c r="C423" s="27"/>
      <c r="D423" s="27"/>
    </row>
    <row r="424" spans="1:12" s="31" customFormat="1">
      <c r="A424" s="31" t="s">
        <v>277</v>
      </c>
      <c r="E424" s="31">
        <f>E60</f>
        <v>129.19999999999999</v>
      </c>
      <c r="F424" s="31">
        <f>E424*(365.25/7)</f>
        <v>6741.4714285714281</v>
      </c>
      <c r="H424" s="32"/>
      <c r="I424" s="31">
        <f>SUM(I403,I409,I412,I414,I418)</f>
        <v>0.43045290128612262</v>
      </c>
    </row>
    <row r="425" spans="1:12">
      <c r="F425" s="27"/>
    </row>
    <row r="426" spans="1:12" s="31" customFormat="1">
      <c r="A426" s="31" t="s">
        <v>278</v>
      </c>
      <c r="E426" s="31">
        <v>0</v>
      </c>
      <c r="F426" s="31">
        <f>E426*(365.25/7)</f>
        <v>0</v>
      </c>
      <c r="H426" s="32"/>
      <c r="I426" s="31">
        <f>0</f>
        <v>0</v>
      </c>
    </row>
    <row r="427" spans="1:12">
      <c r="F427" s="27"/>
    </row>
    <row r="428" spans="1:12" s="31" customFormat="1">
      <c r="A428" s="31" t="s">
        <v>279</v>
      </c>
      <c r="E428" s="31">
        <f>E3</f>
        <v>1087.4000000000001</v>
      </c>
      <c r="F428" s="31">
        <f>E428*(365.25/7)</f>
        <v>56738.978571428575</v>
      </c>
      <c r="H428" s="32"/>
      <c r="I428" s="40">
        <f>SUM(I424,I400,I361,I346,I301,I289,I251,I234,I200,I154,I135,I122)</f>
        <v>14.841596372373447</v>
      </c>
    </row>
    <row r="431" spans="1:12" s="43" customFormat="1">
      <c r="A431" s="27" t="s">
        <v>280</v>
      </c>
      <c r="B431" s="27" t="s">
        <v>380</v>
      </c>
      <c r="C431" s="27" t="s">
        <v>282</v>
      </c>
      <c r="D431" s="20"/>
      <c r="E431" s="20"/>
      <c r="F431" s="20"/>
      <c r="G431" s="20"/>
      <c r="H431" s="26"/>
      <c r="I431" s="20"/>
      <c r="J431" s="20"/>
      <c r="K431" s="20"/>
      <c r="L431" s="20"/>
    </row>
    <row r="432" spans="1:12" s="43" customFormat="1">
      <c r="A432" s="27" t="s">
        <v>283</v>
      </c>
      <c r="B432" s="20">
        <f>I122</f>
        <v>1.8111792024139477</v>
      </c>
      <c r="C432" s="20">
        <v>1.4982849187858709</v>
      </c>
      <c r="D432" s="20"/>
      <c r="E432" s="20"/>
      <c r="F432" s="20"/>
      <c r="G432" s="20"/>
      <c r="H432" s="26"/>
      <c r="I432" s="20"/>
      <c r="J432" s="20"/>
      <c r="K432" s="20"/>
      <c r="L432" s="20"/>
    </row>
    <row r="433" spans="1:12" s="43" customFormat="1">
      <c r="A433" s="27" t="s">
        <v>284</v>
      </c>
      <c r="B433" s="20">
        <f>I135</f>
        <v>0.25280158796160396</v>
      </c>
      <c r="C433" s="20">
        <v>0.229285161174478</v>
      </c>
      <c r="D433" s="20"/>
      <c r="E433" s="20"/>
      <c r="F433" s="20"/>
      <c r="G433" s="20"/>
      <c r="H433" s="26"/>
      <c r="I433" s="20"/>
      <c r="J433" s="20"/>
      <c r="K433" s="20"/>
      <c r="L433" s="20"/>
    </row>
    <row r="434" spans="1:12" s="43" customFormat="1">
      <c r="A434" s="27" t="s">
        <v>285</v>
      </c>
      <c r="B434" s="20">
        <f>I154</f>
        <v>0.22032422569625071</v>
      </c>
      <c r="C434" s="20">
        <v>0.25503283659360526</v>
      </c>
      <c r="D434" s="20"/>
      <c r="E434" s="20"/>
      <c r="F434" s="20"/>
      <c r="G434" s="20"/>
      <c r="H434" s="26"/>
      <c r="I434" s="20"/>
      <c r="J434" s="20"/>
      <c r="K434" s="20"/>
      <c r="L434" s="20"/>
    </row>
    <row r="435" spans="1:12" s="43" customFormat="1">
      <c r="A435" s="27" t="s">
        <v>286</v>
      </c>
      <c r="B435" s="20">
        <f>I200</f>
        <v>4.8021330434848624</v>
      </c>
      <c r="C435" s="20">
        <v>4.174658317559186</v>
      </c>
      <c r="D435" s="20"/>
      <c r="E435" s="20"/>
      <c r="F435" s="20"/>
      <c r="G435" s="20"/>
      <c r="H435" s="26"/>
      <c r="I435" s="20"/>
      <c r="J435" s="20"/>
      <c r="K435" s="20"/>
      <c r="L435" s="20"/>
    </row>
    <row r="436" spans="1:12" s="43" customFormat="1">
      <c r="A436" s="27" t="s">
        <v>287</v>
      </c>
      <c r="B436" s="20">
        <f>I234</f>
        <v>0.44693664183528387</v>
      </c>
      <c r="C436" s="20">
        <v>0.39644429579190527</v>
      </c>
      <c r="D436" s="20"/>
      <c r="E436" s="20"/>
      <c r="F436" s="20"/>
      <c r="G436" s="20"/>
      <c r="H436" s="26"/>
      <c r="I436" s="20"/>
      <c r="J436" s="20"/>
      <c r="K436" s="20"/>
      <c r="L436" s="20"/>
    </row>
    <row r="437" spans="1:12" s="43" customFormat="1">
      <c r="A437" s="27" t="s">
        <v>288</v>
      </c>
      <c r="B437" s="20">
        <f>I251</f>
        <v>8.6179715514506816E-2</v>
      </c>
      <c r="C437" s="20">
        <v>9.638855451511924E-2</v>
      </c>
      <c r="D437" s="20"/>
      <c r="E437" s="20"/>
      <c r="F437" s="20"/>
      <c r="G437" s="20"/>
      <c r="H437" s="26"/>
      <c r="I437" s="20"/>
      <c r="J437" s="20"/>
      <c r="K437" s="20"/>
      <c r="L437" s="20"/>
    </row>
    <row r="438" spans="1:12" s="43" customFormat="1">
      <c r="A438" s="27" t="s">
        <v>289</v>
      </c>
      <c r="B438" s="20">
        <f>I289</f>
        <v>5.6028787577884014</v>
      </c>
      <c r="C438" s="20">
        <v>5.1148730855003457</v>
      </c>
      <c r="D438" s="20"/>
      <c r="E438" s="20"/>
      <c r="F438" s="27"/>
      <c r="G438" s="44"/>
      <c r="H438" s="26"/>
      <c r="I438" s="20"/>
      <c r="J438" s="20"/>
      <c r="K438" s="20"/>
      <c r="L438" s="20"/>
    </row>
    <row r="439" spans="1:12" s="43" customFormat="1">
      <c r="A439" s="27" t="s">
        <v>290</v>
      </c>
      <c r="B439" s="20">
        <f>I301</f>
        <v>8.7541333556832968E-2</v>
      </c>
      <c r="C439" s="20">
        <v>7.5589227765231581E-2</v>
      </c>
      <c r="D439" s="20"/>
      <c r="E439" s="20"/>
      <c r="F439" s="20"/>
      <c r="G439" s="20"/>
      <c r="H439" s="26"/>
      <c r="I439" s="20"/>
      <c r="J439" s="20"/>
      <c r="K439" s="20"/>
      <c r="L439" s="20"/>
    </row>
    <row r="440" spans="1:12" s="43" customFormat="1">
      <c r="A440" s="27" t="s">
        <v>291</v>
      </c>
      <c r="B440" s="43">
        <f>I346</f>
        <v>0.81463284761841892</v>
      </c>
      <c r="C440" s="20">
        <v>0.7514937726202322</v>
      </c>
      <c r="D440" s="20"/>
      <c r="E440" s="20"/>
      <c r="F440" s="20"/>
      <c r="G440" s="20"/>
      <c r="H440" s="26"/>
      <c r="I440" s="20"/>
      <c r="J440" s="20"/>
      <c r="K440" s="20"/>
      <c r="L440" s="20"/>
    </row>
    <row r="441" spans="1:12" s="43" customFormat="1">
      <c r="A441" s="27" t="s">
        <v>292</v>
      </c>
      <c r="B441" s="43">
        <f>I361</f>
        <v>0</v>
      </c>
      <c r="C441" s="20">
        <v>0</v>
      </c>
      <c r="D441" s="20"/>
      <c r="E441" s="20"/>
      <c r="F441" s="20"/>
      <c r="G441" s="20"/>
      <c r="H441" s="26"/>
      <c r="I441" s="20"/>
      <c r="J441" s="20"/>
      <c r="K441" s="20"/>
      <c r="L441" s="20"/>
    </row>
    <row r="442" spans="1:12" s="43" customFormat="1">
      <c r="A442" s="27" t="s">
        <v>293</v>
      </c>
      <c r="B442" s="20">
        <f>I400</f>
        <v>0.28653611521721362</v>
      </c>
      <c r="C442" s="20">
        <v>0.2707198582401249</v>
      </c>
      <c r="D442" s="20"/>
      <c r="E442" s="20"/>
      <c r="F442" s="20"/>
      <c r="G442" s="20"/>
      <c r="H442" s="26"/>
      <c r="I442" s="20"/>
      <c r="J442" s="20"/>
      <c r="K442" s="20"/>
      <c r="L442" s="20"/>
    </row>
    <row r="443" spans="1:12" s="43" customFormat="1">
      <c r="A443" s="27" t="s">
        <v>294</v>
      </c>
      <c r="B443" s="20">
        <f>I424</f>
        <v>0.43045290128612262</v>
      </c>
      <c r="C443" s="20">
        <v>0.38261028950942422</v>
      </c>
      <c r="D443" s="20"/>
      <c r="E443" s="20"/>
      <c r="F443" s="20"/>
      <c r="G443" s="20"/>
      <c r="H443" s="26"/>
      <c r="I443" s="20"/>
      <c r="J443" s="20"/>
      <c r="K443" s="20"/>
      <c r="L443" s="20"/>
    </row>
    <row r="444" spans="1:12" s="43" customFormat="1">
      <c r="A444" s="27" t="s">
        <v>295</v>
      </c>
      <c r="B444" s="27">
        <f>SUM(B432:B443)</f>
        <v>14.841596372373445</v>
      </c>
      <c r="C444" s="27">
        <v>13.245380318055522</v>
      </c>
      <c r="D444" s="20"/>
      <c r="E444" s="20"/>
      <c r="F444" s="20"/>
      <c r="G444" s="20"/>
      <c r="H444" s="26"/>
      <c r="I444" s="20"/>
      <c r="J444" s="20"/>
      <c r="K444" s="20"/>
      <c r="L444" s="20"/>
    </row>
    <row r="450" spans="1:2">
      <c r="A450" s="45" t="s">
        <v>326</v>
      </c>
      <c r="B450" s="44"/>
    </row>
    <row r="451" spans="1:2">
      <c r="A451" s="45" t="s">
        <v>327</v>
      </c>
      <c r="B451" s="44" t="s">
        <v>328</v>
      </c>
    </row>
    <row r="452" spans="1:2">
      <c r="A452" s="46" t="s">
        <v>81</v>
      </c>
      <c r="B452" s="43">
        <v>2.0753625014341401E-4</v>
      </c>
    </row>
    <row r="453" spans="1:2">
      <c r="A453" s="46" t="s">
        <v>85</v>
      </c>
      <c r="B453" s="43">
        <v>1.8123600379630399E-4</v>
      </c>
    </row>
    <row r="454" spans="1:2">
      <c r="A454" s="46" t="s">
        <v>93</v>
      </c>
      <c r="B454" s="43">
        <v>1.4866358173675799E-4</v>
      </c>
    </row>
    <row r="455" spans="1:2">
      <c r="A455" s="46" t="s">
        <v>86</v>
      </c>
      <c r="B455" s="43">
        <v>2.9047921153145501E-4</v>
      </c>
    </row>
    <row r="456" spans="1:2">
      <c r="A456" s="46" t="s">
        <v>329</v>
      </c>
      <c r="B456" s="43">
        <v>2.8815986355312199E-4</v>
      </c>
    </row>
    <row r="457" spans="1:2">
      <c r="A457" s="46" t="s">
        <v>89</v>
      </c>
      <c r="B457" s="43">
        <v>5.8372345228633899E-4</v>
      </c>
    </row>
    <row r="458" spans="1:2">
      <c r="A458" s="46" t="s">
        <v>330</v>
      </c>
      <c r="B458" s="43">
        <v>2.8808688751685098E-4</v>
      </c>
    </row>
    <row r="459" spans="1:2">
      <c r="A459" s="46" t="s">
        <v>152</v>
      </c>
      <c r="B459" s="43">
        <v>2.53969779965583E-4</v>
      </c>
    </row>
    <row r="460" spans="1:2">
      <c r="A460" s="46" t="s">
        <v>331</v>
      </c>
      <c r="B460" s="43">
        <v>1.46572502077181E-4</v>
      </c>
    </row>
    <row r="461" spans="1:2">
      <c r="A461" s="46" t="s">
        <v>332</v>
      </c>
      <c r="B461" s="43">
        <v>2.7242293436714299E-4</v>
      </c>
    </row>
    <row r="462" spans="1:2">
      <c r="A462" s="46" t="s">
        <v>333</v>
      </c>
      <c r="B462" s="43">
        <v>1.7922815925589799E-4</v>
      </c>
    </row>
    <row r="463" spans="1:2">
      <c r="A463" s="46" t="s">
        <v>87</v>
      </c>
      <c r="B463" s="43">
        <v>2.21286919110788E-4</v>
      </c>
    </row>
    <row r="464" spans="1:2">
      <c r="A464" s="46" t="s">
        <v>90</v>
      </c>
      <c r="B464" s="43">
        <v>3.3330348984453301E-4</v>
      </c>
    </row>
    <row r="465" spans="1:2">
      <c r="A465" s="46" t="s">
        <v>94</v>
      </c>
      <c r="B465" s="43">
        <v>2.4173711069267601E-4</v>
      </c>
    </row>
    <row r="466" spans="1:2">
      <c r="A466" s="46" t="s">
        <v>82</v>
      </c>
      <c r="B466" s="43">
        <v>1.8436804730104599E-4</v>
      </c>
    </row>
    <row r="467" spans="1:2">
      <c r="A467" s="46" t="s">
        <v>101</v>
      </c>
      <c r="B467" s="43">
        <v>1.6096116897416801E-4</v>
      </c>
    </row>
    <row r="468" spans="1:2">
      <c r="A468" s="46" t="s">
        <v>125</v>
      </c>
      <c r="B468" s="43">
        <v>1.9783800273003599E-4</v>
      </c>
    </row>
    <row r="469" spans="1:2">
      <c r="A469" s="46" t="s">
        <v>126</v>
      </c>
      <c r="B469" s="43">
        <v>9.1374598860871899E-5</v>
      </c>
    </row>
    <row r="470" spans="1:2">
      <c r="A470" s="46" t="s">
        <v>134</v>
      </c>
      <c r="B470" s="43">
        <v>2.4622324151349502E-4</v>
      </c>
    </row>
    <row r="471" spans="1:2">
      <c r="A471" s="46" t="s">
        <v>234</v>
      </c>
      <c r="B471" s="43">
        <v>3.9381252395114002E-4</v>
      </c>
    </row>
    <row r="472" spans="1:2">
      <c r="A472" s="46" t="s">
        <v>334</v>
      </c>
      <c r="B472" s="43">
        <v>1.8101149752481699E-4</v>
      </c>
    </row>
    <row r="473" spans="1:2">
      <c r="A473" s="46" t="s">
        <v>154</v>
      </c>
      <c r="B473" s="43">
        <v>1.7979330347713199E-4</v>
      </c>
    </row>
    <row r="474" spans="1:2">
      <c r="A474" s="46" t="s">
        <v>335</v>
      </c>
      <c r="B474" s="43">
        <v>6.1980890843304896E-4</v>
      </c>
    </row>
    <row r="475" spans="1:2">
      <c r="A475" s="46" t="s">
        <v>219</v>
      </c>
      <c r="B475" s="43">
        <v>4.1368375625563399E-4</v>
      </c>
    </row>
    <row r="476" spans="1:2">
      <c r="A476" s="46" t="s">
        <v>173</v>
      </c>
      <c r="B476" s="43">
        <v>1.3154789046745599E-4</v>
      </c>
    </row>
    <row r="477" spans="1:2">
      <c r="A477" s="46" t="s">
        <v>336</v>
      </c>
      <c r="B477" s="43">
        <v>1.5918692023663599E-4</v>
      </c>
    </row>
    <row r="478" spans="1:2">
      <c r="A478" s="46" t="s">
        <v>133</v>
      </c>
      <c r="B478" s="43">
        <v>4.6337524758036899E-4</v>
      </c>
    </row>
    <row r="479" spans="1:2">
      <c r="A479" s="46" t="s">
        <v>132</v>
      </c>
      <c r="B479" s="43">
        <v>8.3899075325234501E-4</v>
      </c>
    </row>
    <row r="480" spans="1:2">
      <c r="A480" s="46" t="s">
        <v>337</v>
      </c>
      <c r="B480" s="43">
        <v>1.9411468544791501E-4</v>
      </c>
    </row>
    <row r="481" spans="1:2">
      <c r="A481" s="46" t="s">
        <v>190</v>
      </c>
      <c r="B481" s="43">
        <v>9.9021399008583497E-5</v>
      </c>
    </row>
    <row r="482" spans="1:2">
      <c r="A482" s="46" t="s">
        <v>165</v>
      </c>
      <c r="B482" s="43">
        <v>1.32303833438743E-4</v>
      </c>
    </row>
    <row r="483" spans="1:2">
      <c r="A483" s="46" t="s">
        <v>338</v>
      </c>
      <c r="B483" s="43">
        <v>1.17251066520812E-4</v>
      </c>
    </row>
    <row r="484" spans="1:2">
      <c r="A484" s="46" t="s">
        <v>160</v>
      </c>
      <c r="B484" s="43">
        <v>1.73504178510735E-4</v>
      </c>
    </row>
    <row r="485" spans="1:2">
      <c r="A485" s="46" t="s">
        <v>169</v>
      </c>
      <c r="B485" s="43">
        <v>1.4624047532590801E-4</v>
      </c>
    </row>
    <row r="486" spans="1:2">
      <c r="A486" s="46" t="s">
        <v>339</v>
      </c>
      <c r="B486" s="43">
        <v>1.8430994317117501E-3</v>
      </c>
    </row>
    <row r="487" spans="1:2">
      <c r="A487" s="46" t="s">
        <v>340</v>
      </c>
      <c r="B487" s="43">
        <v>4.5915903845058001E-4</v>
      </c>
    </row>
    <row r="488" spans="1:2">
      <c r="A488" s="46" t="s">
        <v>150</v>
      </c>
      <c r="B488" s="43">
        <v>6.9813314876405498E-4</v>
      </c>
    </row>
    <row r="489" spans="1:2">
      <c r="A489" s="46" t="s">
        <v>140</v>
      </c>
      <c r="B489" s="43">
        <v>1.2032980248552E-4</v>
      </c>
    </row>
    <row r="490" spans="1:2">
      <c r="A490" s="46" t="s">
        <v>341</v>
      </c>
      <c r="B490" s="43">
        <v>8.5690273896221405E-5</v>
      </c>
    </row>
    <row r="491" spans="1:2">
      <c r="A491" s="46" t="s">
        <v>142</v>
      </c>
      <c r="B491" s="43">
        <v>1.5953121990601601E-4</v>
      </c>
    </row>
    <row r="492" spans="1:2">
      <c r="A492" s="46" t="s">
        <v>342</v>
      </c>
      <c r="B492" s="43">
        <v>1.3408117941004401E-4</v>
      </c>
    </row>
    <row r="493" spans="1:2">
      <c r="A493" s="46" t="s">
        <v>343</v>
      </c>
      <c r="B493" s="43">
        <v>1.7270742253927801E-4</v>
      </c>
    </row>
    <row r="494" spans="1:2">
      <c r="A494" s="46" t="s">
        <v>344</v>
      </c>
      <c r="B494" s="43">
        <v>1.5740430761049999E-4</v>
      </c>
    </row>
    <row r="495" spans="1:2">
      <c r="A495" s="46" t="s">
        <v>345</v>
      </c>
      <c r="B495" s="43">
        <v>1.1560552369626E-4</v>
      </c>
    </row>
    <row r="496" spans="1:2">
      <c r="A496" s="46" t="s">
        <v>346</v>
      </c>
      <c r="B496" s="43">
        <v>2.1329899787379499E-4</v>
      </c>
    </row>
    <row r="497" spans="1:2">
      <c r="A497" s="46" t="s">
        <v>347</v>
      </c>
      <c r="B497" s="43">
        <v>1.01459236774059E-4</v>
      </c>
    </row>
    <row r="498" spans="1:2">
      <c r="A498" s="46" t="s">
        <v>348</v>
      </c>
      <c r="B498" s="43">
        <v>1.0828964063666499E-4</v>
      </c>
    </row>
    <row r="499" spans="1:2">
      <c r="A499" s="46" t="s">
        <v>349</v>
      </c>
      <c r="B499" s="43">
        <v>2.3891685819187701E-4</v>
      </c>
    </row>
    <row r="500" spans="1:2">
      <c r="A500" s="46" t="s">
        <v>350</v>
      </c>
      <c r="B500" s="43">
        <v>1.3782992892101399E-4</v>
      </c>
    </row>
    <row r="501" spans="1:2">
      <c r="A501" s="46" t="s">
        <v>351</v>
      </c>
      <c r="B501" s="43">
        <v>6.5889773886861405E-5</v>
      </c>
    </row>
    <row r="502" spans="1:2">
      <c r="A502" s="46" t="s">
        <v>352</v>
      </c>
      <c r="B502" s="43">
        <v>8.3250596301136104E-5</v>
      </c>
    </row>
    <row r="503" spans="1:2">
      <c r="A503" s="46" t="s">
        <v>353</v>
      </c>
      <c r="B503" s="43">
        <v>1.4476978251170501E-4</v>
      </c>
    </row>
    <row r="504" spans="1:2">
      <c r="A504" s="46" t="s">
        <v>354</v>
      </c>
      <c r="B504" s="43">
        <v>9.0988016740602099E-5</v>
      </c>
    </row>
    <row r="505" spans="1:2">
      <c r="A505" s="46" t="s">
        <v>355</v>
      </c>
      <c r="B505" s="43">
        <v>1.0916971520976299E-4</v>
      </c>
    </row>
    <row r="506" spans="1:2">
      <c r="A506" s="46" t="s">
        <v>356</v>
      </c>
      <c r="B506" s="43">
        <v>1.07206144858949E-4</v>
      </c>
    </row>
    <row r="507" spans="1:2">
      <c r="A507" s="46" t="s">
        <v>357</v>
      </c>
      <c r="B507" s="43">
        <v>9.6305357477517104E-5</v>
      </c>
    </row>
    <row r="508" spans="1:2">
      <c r="A508" s="46" t="s">
        <v>358</v>
      </c>
      <c r="B508" s="43">
        <v>1.29789743274594E-4</v>
      </c>
    </row>
    <row r="509" spans="1:2">
      <c r="A509" s="46" t="s">
        <v>235</v>
      </c>
      <c r="B509" s="43">
        <v>9.8223089726800898E-5</v>
      </c>
    </row>
    <row r="510" spans="1:2">
      <c r="A510" s="46" t="s">
        <v>276</v>
      </c>
      <c r="B510" s="43">
        <v>8.75535292208143E-5</v>
      </c>
    </row>
    <row r="511" spans="1:2">
      <c r="A511" s="46" t="s">
        <v>193</v>
      </c>
      <c r="B511" s="43">
        <v>1.81334312242693E-3</v>
      </c>
    </row>
    <row r="512" spans="1:2">
      <c r="A512" s="46" t="s">
        <v>199</v>
      </c>
      <c r="B512" s="43">
        <v>1.6495583889185E-3</v>
      </c>
    </row>
    <row r="513" spans="1:2">
      <c r="A513" s="46" t="s">
        <v>205</v>
      </c>
      <c r="B513" s="43">
        <v>5.2202933843232299E-4</v>
      </c>
    </row>
    <row r="514" spans="1:2">
      <c r="A514" s="46" t="s">
        <v>202</v>
      </c>
      <c r="B514" s="43">
        <v>8.1088028214834705E-4</v>
      </c>
    </row>
    <row r="515" spans="1:2">
      <c r="A515" s="46" t="s">
        <v>209</v>
      </c>
      <c r="B515" s="43">
        <v>2.1634600555183199E-4</v>
      </c>
    </row>
    <row r="516" spans="1:2">
      <c r="A516" s="46" t="s">
        <v>197</v>
      </c>
      <c r="B516" s="43">
        <v>2.1767459002886499E-4</v>
      </c>
    </row>
    <row r="517" spans="1:2">
      <c r="A517" s="46" t="s">
        <v>359</v>
      </c>
      <c r="B517" s="43">
        <v>1.55696551277535E-4</v>
      </c>
    </row>
    <row r="518" spans="1:2">
      <c r="A518" s="46" t="s">
        <v>360</v>
      </c>
      <c r="B518" s="43">
        <v>1.7709815444404199E-4</v>
      </c>
    </row>
    <row r="519" spans="1:2">
      <c r="A519" s="46" t="s">
        <v>361</v>
      </c>
      <c r="B519" s="43">
        <v>6.8257427748858002E-5</v>
      </c>
    </row>
    <row r="520" spans="1:2">
      <c r="A520" s="46" t="s">
        <v>362</v>
      </c>
      <c r="B520" s="43">
        <v>5.5276259038110898E-5</v>
      </c>
    </row>
    <row r="521" spans="1:2">
      <c r="A521" s="46" t="s">
        <v>363</v>
      </c>
      <c r="B521" s="43">
        <v>3.59388633311674E-5</v>
      </c>
    </row>
    <row r="522" spans="1:2">
      <c r="A522" s="46" t="s">
        <v>364</v>
      </c>
      <c r="B522" s="43">
        <v>4.0180647813054398E-5</v>
      </c>
    </row>
    <row r="523" spans="1:2">
      <c r="A523" s="46" t="s">
        <v>365</v>
      </c>
      <c r="B523" s="43">
        <v>2.9038819929717501E-5</v>
      </c>
    </row>
    <row r="524" spans="1:2">
      <c r="A524" s="46" t="s">
        <v>253</v>
      </c>
      <c r="B524" s="43">
        <v>2.9774278329510701E-5</v>
      </c>
    </row>
    <row r="525" spans="1:2">
      <c r="A525" s="46" t="s">
        <v>260</v>
      </c>
      <c r="B525" s="43">
        <v>3.1499363792990501E-5</v>
      </c>
    </row>
    <row r="526" spans="1:2">
      <c r="A526" s="46" t="s">
        <v>366</v>
      </c>
      <c r="B526" s="43">
        <v>8.1188736822408096E-5</v>
      </c>
    </row>
    <row r="527" spans="1:2">
      <c r="A527" s="46" t="s">
        <v>367</v>
      </c>
      <c r="B527" s="43">
        <v>4.0120799665927201E-5</v>
      </c>
    </row>
    <row r="528" spans="1:2">
      <c r="A528" s="46" t="s">
        <v>167</v>
      </c>
      <c r="B528" s="43">
        <v>5.4328844022477301E-5</v>
      </c>
    </row>
    <row r="529" spans="1:2">
      <c r="A529" s="46" t="s">
        <v>128</v>
      </c>
      <c r="B529" s="43">
        <v>5.8936399512656897E-5</v>
      </c>
    </row>
    <row r="530" spans="1:2">
      <c r="A530" s="46" t="s">
        <v>368</v>
      </c>
      <c r="B530" s="43">
        <v>1.20016191811748E-4</v>
      </c>
    </row>
    <row r="531" spans="1:2">
      <c r="A531" s="46" t="s">
        <v>268</v>
      </c>
      <c r="B531" s="43">
        <v>5.5162550217499002E-5</v>
      </c>
    </row>
    <row r="532" spans="1:2">
      <c r="A532" s="46" t="s">
        <v>156</v>
      </c>
      <c r="B532" s="43">
        <v>5.0620074646983798E-5</v>
      </c>
    </row>
    <row r="533" spans="1:2">
      <c r="A533" s="46" t="s">
        <v>369</v>
      </c>
      <c r="B533" s="43">
        <v>7.9149640560297998E-5</v>
      </c>
    </row>
    <row r="534" spans="1:2">
      <c r="A534" s="46" t="s">
        <v>370</v>
      </c>
      <c r="B534" s="43">
        <v>3.1201166973153398E-5</v>
      </c>
    </row>
    <row r="535" spans="1:2">
      <c r="A535" s="46" t="s">
        <v>371</v>
      </c>
      <c r="B535" s="43">
        <v>6.9243030430243694E-5</v>
      </c>
    </row>
    <row r="536" spans="1:2">
      <c r="A536" s="46" t="s">
        <v>226</v>
      </c>
      <c r="B536" s="43">
        <v>5.2516034752206799E-5</v>
      </c>
    </row>
    <row r="537" spans="1:2">
      <c r="A537" s="46" t="s">
        <v>372</v>
      </c>
      <c r="B537" s="43">
        <v>5.05135625216514E-5</v>
      </c>
    </row>
    <row r="538" spans="1:2">
      <c r="A538" s="46" t="s">
        <v>373</v>
      </c>
      <c r="B538" s="43">
        <v>9.8108930097961204E-5</v>
      </c>
    </row>
    <row r="539" spans="1:2">
      <c r="A539" s="46" t="s">
        <v>374</v>
      </c>
      <c r="B539" s="43">
        <v>5.2344475160434103E-5</v>
      </c>
    </row>
    <row r="540" spans="1:2">
      <c r="A540" s="46" t="s">
        <v>146</v>
      </c>
      <c r="B540" s="43">
        <v>7.6233566213980704E-5</v>
      </c>
    </row>
    <row r="541" spans="1:2">
      <c r="A541" s="46" t="s">
        <v>144</v>
      </c>
      <c r="B541" s="43">
        <v>6.1464811934113902E-5</v>
      </c>
    </row>
    <row r="542" spans="1:2">
      <c r="A542" s="46" t="s">
        <v>275</v>
      </c>
      <c r="B542" s="43">
        <v>6.2235853667179795E-5</v>
      </c>
    </row>
    <row r="543" spans="1:2">
      <c r="A543" s="46" t="s">
        <v>375</v>
      </c>
      <c r="B543" s="43">
        <v>9.5774710652273093E-5</v>
      </c>
    </row>
    <row r="544" spans="1:2">
      <c r="A544" s="46" t="s">
        <v>376</v>
      </c>
      <c r="B544" s="43">
        <v>4.8364818460676599E-5</v>
      </c>
    </row>
    <row r="545" spans="1:2">
      <c r="A545" s="46" t="s">
        <v>238</v>
      </c>
      <c r="B545" s="43">
        <v>3.824755326939E-5</v>
      </c>
    </row>
    <row r="546" spans="1:2">
      <c r="A546" s="46" t="s">
        <v>240</v>
      </c>
      <c r="B546" s="43">
        <v>5.6504860152661899E-5</v>
      </c>
    </row>
    <row r="547" spans="1:2">
      <c r="A547" s="46" t="s">
        <v>242</v>
      </c>
      <c r="B547" s="43">
        <v>9.3256242008266403E-5</v>
      </c>
    </row>
    <row r="548" spans="1:2">
      <c r="A548" s="46" t="s">
        <v>244</v>
      </c>
      <c r="B548" s="43">
        <v>8.2876669036578793E-5</v>
      </c>
    </row>
    <row r="549" spans="1:2">
      <c r="A549" s="46" t="s">
        <v>184</v>
      </c>
      <c r="B549" s="43">
        <v>6.5598012079341302E-5</v>
      </c>
    </row>
    <row r="550" spans="1:2">
      <c r="A550" s="46" t="s">
        <v>183</v>
      </c>
      <c r="B550" s="43">
        <v>4.2735705438346799E-5</v>
      </c>
    </row>
    <row r="551" spans="1:2">
      <c r="A551" s="46" t="s">
        <v>377</v>
      </c>
      <c r="B551" s="43">
        <v>7.3897970134956405E-5</v>
      </c>
    </row>
    <row r="552" spans="1:2">
      <c r="A552" s="46" t="s">
        <v>224</v>
      </c>
      <c r="B552" s="43">
        <v>6.4416922067432405E-5</v>
      </c>
    </row>
    <row r="553" spans="1:2">
      <c r="A553" s="46" t="s">
        <v>222</v>
      </c>
      <c r="B553" s="43">
        <v>1.10108923343847E-4</v>
      </c>
    </row>
    <row r="554" spans="1:2">
      <c r="A554" s="46" t="s">
        <v>228</v>
      </c>
      <c r="B554" s="43">
        <v>4.2448171015173903E-5</v>
      </c>
    </row>
    <row r="555" spans="1:2">
      <c r="A555" s="46" t="s">
        <v>139</v>
      </c>
      <c r="B555" s="43">
        <v>8.8923239838230102E-5</v>
      </c>
    </row>
    <row r="556" spans="1:2">
      <c r="A556" s="46" t="s">
        <v>175</v>
      </c>
      <c r="B556" s="43">
        <v>5.4382484929733503E-5</v>
      </c>
    </row>
    <row r="557" spans="1:2">
      <c r="A557" s="46" t="s">
        <v>378</v>
      </c>
      <c r="B557" s="43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57"/>
  <sheetViews>
    <sheetView topLeftCell="A401" workbookViewId="0">
      <selection activeCell="B444" sqref="B432:B444"/>
    </sheetView>
  </sheetViews>
  <sheetFormatPr defaultRowHeight="11.25"/>
  <cols>
    <col min="1" max="1" width="25.42578125" style="27" customWidth="1"/>
    <col min="2" max="2" width="34.85546875" style="20" customWidth="1"/>
    <col min="3" max="3" width="31.7109375" style="20" customWidth="1"/>
    <col min="4" max="4" width="29" style="20" customWidth="1"/>
    <col min="5" max="6" width="28.42578125" style="20" customWidth="1"/>
    <col min="7" max="7" width="9.140625" style="20"/>
    <col min="8" max="8" width="16.7109375" style="26" customWidth="1"/>
    <col min="9" max="9" width="10.5703125" style="20" bestFit="1" customWidth="1"/>
    <col min="10" max="11" width="9.140625" style="20"/>
    <col min="12" max="12" width="9.140625" style="20" customWidth="1"/>
    <col min="13" max="16384" width="9.140625" style="20"/>
  </cols>
  <sheetData>
    <row r="1" spans="1:8" ht="21">
      <c r="A1" s="50" t="s">
        <v>0</v>
      </c>
      <c r="B1" s="51"/>
      <c r="C1" s="51"/>
      <c r="D1" s="52"/>
      <c r="E1" s="19" t="s">
        <v>1</v>
      </c>
      <c r="H1" s="21"/>
    </row>
    <row r="2" spans="1:8" ht="12.75">
      <c r="A2" s="53" t="s">
        <v>2</v>
      </c>
      <c r="B2" s="54"/>
      <c r="C2" s="55"/>
      <c r="D2" s="22" t="s">
        <v>3</v>
      </c>
      <c r="E2" s="22" t="s">
        <v>3</v>
      </c>
      <c r="H2" s="21"/>
    </row>
    <row r="3" spans="1:8" ht="12.75">
      <c r="A3" s="56" t="s">
        <v>4</v>
      </c>
      <c r="B3" s="57"/>
      <c r="C3" s="58"/>
      <c r="D3" s="22" t="s">
        <v>3</v>
      </c>
      <c r="E3" s="10">
        <v>1287</v>
      </c>
      <c r="H3" s="21"/>
    </row>
    <row r="4" spans="1:8" ht="12.75">
      <c r="A4" s="59" t="s">
        <v>4</v>
      </c>
      <c r="B4" s="62" t="s">
        <v>5</v>
      </c>
      <c r="C4" s="63"/>
      <c r="D4" s="22" t="s">
        <v>3</v>
      </c>
      <c r="E4" s="8">
        <v>230.6</v>
      </c>
      <c r="H4" s="21"/>
    </row>
    <row r="5" spans="1:8" ht="12.75">
      <c r="A5" s="60"/>
      <c r="B5" s="47" t="s">
        <v>5</v>
      </c>
      <c r="C5" s="25" t="s">
        <v>6</v>
      </c>
      <c r="D5" s="22" t="s">
        <v>3</v>
      </c>
      <c r="E5" s="10">
        <v>25.3</v>
      </c>
      <c r="H5" s="21"/>
    </row>
    <row r="6" spans="1:8" ht="12.75">
      <c r="A6" s="60"/>
      <c r="B6" s="48"/>
      <c r="C6" s="25" t="s">
        <v>7</v>
      </c>
      <c r="D6" s="22" t="s">
        <v>3</v>
      </c>
      <c r="E6" s="8">
        <v>28.9</v>
      </c>
      <c r="H6" s="21"/>
    </row>
    <row r="7" spans="1:8" ht="12.75">
      <c r="A7" s="60"/>
      <c r="B7" s="48"/>
      <c r="C7" s="25" t="s">
        <v>8</v>
      </c>
      <c r="D7" s="22" t="s">
        <v>3</v>
      </c>
      <c r="E7" s="10">
        <v>115.6</v>
      </c>
      <c r="H7" s="21"/>
    </row>
    <row r="8" spans="1:8" ht="12.75">
      <c r="A8" s="60"/>
      <c r="B8" s="48"/>
      <c r="C8" s="25" t="s">
        <v>9</v>
      </c>
      <c r="D8" s="22" t="s">
        <v>3</v>
      </c>
      <c r="E8" s="8">
        <v>11.5</v>
      </c>
      <c r="H8" s="21"/>
    </row>
    <row r="9" spans="1:8" ht="21">
      <c r="A9" s="60"/>
      <c r="B9" s="49"/>
      <c r="C9" s="25" t="s">
        <v>10</v>
      </c>
      <c r="D9" s="22" t="s">
        <v>3</v>
      </c>
      <c r="E9" s="10">
        <v>49.3</v>
      </c>
      <c r="H9" s="21"/>
    </row>
    <row r="10" spans="1:8" ht="12.75" customHeight="1">
      <c r="A10" s="60"/>
      <c r="B10" s="62" t="s">
        <v>11</v>
      </c>
      <c r="C10" s="63"/>
      <c r="D10" s="22" t="s">
        <v>3</v>
      </c>
      <c r="E10" s="8">
        <v>24.8</v>
      </c>
      <c r="H10" s="21"/>
    </row>
    <row r="11" spans="1:8" ht="12.75" customHeight="1">
      <c r="A11" s="60"/>
      <c r="B11" s="47" t="s">
        <v>11</v>
      </c>
      <c r="C11" s="25" t="s">
        <v>12</v>
      </c>
      <c r="D11" s="22" t="s">
        <v>3</v>
      </c>
      <c r="E11" s="10">
        <v>19.100000000000001</v>
      </c>
      <c r="H11" s="21"/>
    </row>
    <row r="12" spans="1:8" ht="12.75">
      <c r="A12" s="60"/>
      <c r="B12" s="48"/>
      <c r="C12" s="25" t="s">
        <v>13</v>
      </c>
      <c r="D12" s="22" t="s">
        <v>3</v>
      </c>
      <c r="E12" s="8">
        <v>5.7</v>
      </c>
      <c r="H12" s="21"/>
    </row>
    <row r="13" spans="1:8" ht="12.75">
      <c r="A13" s="60"/>
      <c r="B13" s="49"/>
      <c r="C13" s="25" t="s">
        <v>14</v>
      </c>
      <c r="D13" s="22" t="s">
        <v>3</v>
      </c>
      <c r="E13" s="10" t="s">
        <v>15</v>
      </c>
      <c r="H13" s="21"/>
    </row>
    <row r="14" spans="1:8" ht="12.75">
      <c r="A14" s="60"/>
      <c r="B14" s="62" t="s">
        <v>16</v>
      </c>
      <c r="C14" s="63"/>
      <c r="D14" s="22" t="s">
        <v>3</v>
      </c>
      <c r="E14" s="8">
        <v>50.3</v>
      </c>
      <c r="H14" s="21"/>
    </row>
    <row r="15" spans="1:8" ht="12.75">
      <c r="A15" s="60"/>
      <c r="B15" s="47" t="s">
        <v>16</v>
      </c>
      <c r="C15" s="25" t="s">
        <v>17</v>
      </c>
      <c r="D15" s="22" t="s">
        <v>3</v>
      </c>
      <c r="E15" s="10">
        <v>39.6</v>
      </c>
      <c r="H15" s="21"/>
    </row>
    <row r="16" spans="1:8" ht="12.75">
      <c r="A16" s="60"/>
      <c r="B16" s="49"/>
      <c r="C16" s="25" t="s">
        <v>18</v>
      </c>
      <c r="D16" s="22" t="s">
        <v>3</v>
      </c>
      <c r="E16" s="8">
        <v>10.8</v>
      </c>
      <c r="H16" s="21"/>
    </row>
    <row r="17" spans="1:8" ht="12.75">
      <c r="A17" s="60"/>
      <c r="B17" s="62" t="s">
        <v>19</v>
      </c>
      <c r="C17" s="63"/>
      <c r="D17" s="22" t="s">
        <v>3</v>
      </c>
      <c r="E17" s="10">
        <v>282.39999999999998</v>
      </c>
      <c r="H17" s="21"/>
    </row>
    <row r="18" spans="1:8" ht="12.75">
      <c r="A18" s="60"/>
      <c r="B18" s="47" t="s">
        <v>19</v>
      </c>
      <c r="C18" s="25" t="s">
        <v>20</v>
      </c>
      <c r="D18" s="22" t="s">
        <v>3</v>
      </c>
      <c r="E18" s="8">
        <v>48.1</v>
      </c>
      <c r="H18" s="21"/>
    </row>
    <row r="19" spans="1:8" ht="12.75">
      <c r="A19" s="60"/>
      <c r="B19" s="48"/>
      <c r="C19" s="25" t="s">
        <v>21</v>
      </c>
      <c r="D19" s="22" t="s">
        <v>3</v>
      </c>
      <c r="E19" s="10">
        <v>80</v>
      </c>
      <c r="H19" s="21"/>
    </row>
    <row r="20" spans="1:8" ht="12.75">
      <c r="A20" s="60"/>
      <c r="B20" s="48"/>
      <c r="C20" s="25" t="s">
        <v>22</v>
      </c>
      <c r="D20" s="22" t="s">
        <v>3</v>
      </c>
      <c r="E20" s="8" t="s">
        <v>15</v>
      </c>
      <c r="H20" s="21"/>
    </row>
    <row r="21" spans="1:8" ht="12.75">
      <c r="A21" s="60"/>
      <c r="B21" s="48"/>
      <c r="C21" s="25" t="s">
        <v>23</v>
      </c>
      <c r="D21" s="22" t="s">
        <v>3</v>
      </c>
      <c r="E21" s="10">
        <v>31.2</v>
      </c>
      <c r="H21" s="21"/>
    </row>
    <row r="22" spans="1:8" ht="12.75">
      <c r="A22" s="60"/>
      <c r="B22" s="48"/>
      <c r="C22" s="25" t="s">
        <v>24</v>
      </c>
      <c r="D22" s="22" t="s">
        <v>3</v>
      </c>
      <c r="E22" s="8">
        <v>44.5</v>
      </c>
      <c r="H22" s="21"/>
    </row>
    <row r="23" spans="1:8" ht="12.75">
      <c r="A23" s="60"/>
      <c r="B23" s="49"/>
      <c r="C23" s="25" t="s">
        <v>25</v>
      </c>
      <c r="D23" s="22" t="s">
        <v>3</v>
      </c>
      <c r="E23" s="10" t="s">
        <v>15</v>
      </c>
      <c r="H23" s="21"/>
    </row>
    <row r="24" spans="1:8" ht="12.75">
      <c r="A24" s="60"/>
      <c r="B24" s="62" t="s">
        <v>26</v>
      </c>
      <c r="C24" s="63"/>
      <c r="D24" s="22" t="s">
        <v>3</v>
      </c>
      <c r="E24" s="8">
        <v>64.5</v>
      </c>
      <c r="H24" s="21"/>
    </row>
    <row r="25" spans="1:8" ht="21">
      <c r="A25" s="60"/>
      <c r="B25" s="47" t="s">
        <v>26</v>
      </c>
      <c r="C25" s="25" t="s">
        <v>27</v>
      </c>
      <c r="D25" s="22" t="s">
        <v>3</v>
      </c>
      <c r="E25" s="10">
        <v>20.7</v>
      </c>
      <c r="H25" s="21"/>
    </row>
    <row r="26" spans="1:8" ht="12.75">
      <c r="A26" s="60"/>
      <c r="B26" s="48"/>
      <c r="C26" s="25" t="s">
        <v>28</v>
      </c>
      <c r="D26" s="22" t="s">
        <v>3</v>
      </c>
      <c r="E26" s="8" t="s">
        <v>15</v>
      </c>
      <c r="H26" s="21"/>
    </row>
    <row r="27" spans="1:8" ht="12.75">
      <c r="A27" s="60"/>
      <c r="B27" s="48"/>
      <c r="C27" s="25" t="s">
        <v>29</v>
      </c>
      <c r="D27" s="22" t="s">
        <v>3</v>
      </c>
      <c r="E27" s="10">
        <v>16.2</v>
      </c>
      <c r="H27" s="21"/>
    </row>
    <row r="28" spans="1:8" ht="21">
      <c r="A28" s="60"/>
      <c r="B28" s="48"/>
      <c r="C28" s="25" t="s">
        <v>30</v>
      </c>
      <c r="D28" s="22" t="s">
        <v>3</v>
      </c>
      <c r="E28" s="8">
        <v>4</v>
      </c>
      <c r="H28" s="21"/>
    </row>
    <row r="29" spans="1:8" ht="21">
      <c r="A29" s="60"/>
      <c r="B29" s="48"/>
      <c r="C29" s="25" t="s">
        <v>31</v>
      </c>
      <c r="D29" s="22" t="s">
        <v>3</v>
      </c>
      <c r="E29" s="10">
        <v>6.2</v>
      </c>
      <c r="H29" s="21"/>
    </row>
    <row r="30" spans="1:8" ht="21">
      <c r="A30" s="60"/>
      <c r="B30" s="49"/>
      <c r="C30" s="25" t="s">
        <v>32</v>
      </c>
      <c r="D30" s="22" t="s">
        <v>3</v>
      </c>
      <c r="E30" s="8">
        <v>11.5</v>
      </c>
      <c r="H30" s="21"/>
    </row>
    <row r="31" spans="1:8" ht="12.75">
      <c r="A31" s="60"/>
      <c r="B31" s="62" t="s">
        <v>33</v>
      </c>
      <c r="C31" s="63"/>
      <c r="D31" s="22" t="s">
        <v>3</v>
      </c>
      <c r="E31" s="10">
        <v>23.4</v>
      </c>
      <c r="H31" s="21"/>
    </row>
    <row r="32" spans="1:8" ht="21">
      <c r="A32" s="60"/>
      <c r="B32" s="47" t="s">
        <v>33</v>
      </c>
      <c r="C32" s="25" t="s">
        <v>34</v>
      </c>
      <c r="D32" s="22" t="s">
        <v>3</v>
      </c>
      <c r="E32" s="8">
        <v>8.4</v>
      </c>
      <c r="H32" s="21"/>
    </row>
    <row r="33" spans="1:8" ht="12.75">
      <c r="A33" s="60"/>
      <c r="B33" s="48"/>
      <c r="C33" s="25" t="s">
        <v>35</v>
      </c>
      <c r="D33" s="22" t="s">
        <v>3</v>
      </c>
      <c r="E33" s="10" t="s">
        <v>15</v>
      </c>
      <c r="H33" s="21"/>
    </row>
    <row r="34" spans="1:8" ht="12.75">
      <c r="A34" s="60"/>
      <c r="B34" s="49"/>
      <c r="C34" s="25" t="s">
        <v>36</v>
      </c>
      <c r="D34" s="22" t="s">
        <v>3</v>
      </c>
      <c r="E34" s="8" t="s">
        <v>15</v>
      </c>
      <c r="H34" s="21"/>
    </row>
    <row r="35" spans="1:8" ht="12.75">
      <c r="A35" s="60"/>
      <c r="B35" s="62" t="s">
        <v>37</v>
      </c>
      <c r="C35" s="63"/>
      <c r="D35" s="22" t="s">
        <v>3</v>
      </c>
      <c r="E35" s="10">
        <v>169</v>
      </c>
      <c r="H35" s="21"/>
    </row>
    <row r="36" spans="1:8" ht="12.75">
      <c r="A36" s="60"/>
      <c r="B36" s="47" t="s">
        <v>37</v>
      </c>
      <c r="C36" s="25" t="s">
        <v>38</v>
      </c>
      <c r="D36" s="22" t="s">
        <v>3</v>
      </c>
      <c r="E36" s="8">
        <v>60.9</v>
      </c>
      <c r="H36" s="21"/>
    </row>
    <row r="37" spans="1:8" ht="21">
      <c r="A37" s="60"/>
      <c r="B37" s="48"/>
      <c r="C37" s="25" t="s">
        <v>39</v>
      </c>
      <c r="D37" s="22" t="s">
        <v>3</v>
      </c>
      <c r="E37" s="10">
        <v>81.2</v>
      </c>
      <c r="H37" s="21"/>
    </row>
    <row r="38" spans="1:8" ht="12.75">
      <c r="A38" s="60"/>
      <c r="B38" s="49"/>
      <c r="C38" s="25" t="s">
        <v>40</v>
      </c>
      <c r="D38" s="22" t="s">
        <v>3</v>
      </c>
      <c r="E38" s="8">
        <v>26.9</v>
      </c>
      <c r="H38" s="21"/>
    </row>
    <row r="39" spans="1:8" ht="12.75">
      <c r="A39" s="60"/>
      <c r="B39" s="62" t="s">
        <v>41</v>
      </c>
      <c r="C39" s="63"/>
      <c r="D39" s="22" t="s">
        <v>3</v>
      </c>
      <c r="E39" s="10">
        <v>34.799999999999997</v>
      </c>
      <c r="H39" s="21"/>
    </row>
    <row r="40" spans="1:8" ht="12.75">
      <c r="A40" s="60"/>
      <c r="B40" s="47" t="s">
        <v>41</v>
      </c>
      <c r="C40" s="25" t="s">
        <v>42</v>
      </c>
      <c r="D40" s="22" t="s">
        <v>3</v>
      </c>
      <c r="E40" s="8">
        <v>1.2</v>
      </c>
      <c r="H40" s="21"/>
    </row>
    <row r="41" spans="1:8" ht="12.75">
      <c r="A41" s="60"/>
      <c r="B41" s="48"/>
      <c r="C41" s="25" t="s">
        <v>43</v>
      </c>
      <c r="D41" s="22" t="s">
        <v>3</v>
      </c>
      <c r="E41" s="10" t="s">
        <v>15</v>
      </c>
      <c r="H41" s="21"/>
    </row>
    <row r="42" spans="1:8" ht="12.75">
      <c r="A42" s="60"/>
      <c r="B42" s="49"/>
      <c r="C42" s="25" t="s">
        <v>44</v>
      </c>
      <c r="D42" s="22" t="s">
        <v>3</v>
      </c>
      <c r="E42" s="8">
        <v>32.200000000000003</v>
      </c>
      <c r="H42" s="21"/>
    </row>
    <row r="43" spans="1:8" ht="12.75">
      <c r="A43" s="60"/>
      <c r="B43" s="62" t="s">
        <v>45</v>
      </c>
      <c r="C43" s="63"/>
      <c r="D43" s="22" t="s">
        <v>3</v>
      </c>
      <c r="E43" s="10">
        <v>130.80000000000001</v>
      </c>
      <c r="H43" s="21"/>
    </row>
    <row r="44" spans="1:8" ht="21">
      <c r="A44" s="60"/>
      <c r="B44" s="47" t="s">
        <v>45</v>
      </c>
      <c r="C44" s="25" t="s">
        <v>46</v>
      </c>
      <c r="D44" s="22" t="s">
        <v>3</v>
      </c>
      <c r="E44" s="8">
        <v>16.600000000000001</v>
      </c>
      <c r="H44" s="21"/>
    </row>
    <row r="45" spans="1:8" ht="21">
      <c r="A45" s="60"/>
      <c r="B45" s="48"/>
      <c r="C45" s="25" t="s">
        <v>47</v>
      </c>
      <c r="D45" s="22" t="s">
        <v>3</v>
      </c>
      <c r="E45" s="10" t="s">
        <v>15</v>
      </c>
      <c r="H45" s="21"/>
    </row>
    <row r="46" spans="1:8" ht="21">
      <c r="A46" s="60"/>
      <c r="B46" s="48"/>
      <c r="C46" s="25" t="s">
        <v>48</v>
      </c>
      <c r="D46" s="22" t="s">
        <v>3</v>
      </c>
      <c r="E46" s="8">
        <v>30.8</v>
      </c>
      <c r="H46" s="21"/>
    </row>
    <row r="47" spans="1:8" ht="12.75">
      <c r="A47" s="60"/>
      <c r="B47" s="48"/>
      <c r="C47" s="25" t="s">
        <v>49</v>
      </c>
      <c r="D47" s="22" t="s">
        <v>3</v>
      </c>
      <c r="E47" s="10">
        <v>44.3</v>
      </c>
      <c r="H47" s="21"/>
    </row>
    <row r="48" spans="1:8" ht="12.75">
      <c r="A48" s="60"/>
      <c r="B48" s="48"/>
      <c r="C48" s="25" t="s">
        <v>50</v>
      </c>
      <c r="D48" s="22" t="s">
        <v>3</v>
      </c>
      <c r="E48" s="8">
        <v>13.8</v>
      </c>
      <c r="H48" s="21"/>
    </row>
    <row r="49" spans="1:8" ht="12.75">
      <c r="A49" s="60"/>
      <c r="B49" s="48"/>
      <c r="C49" s="25" t="s">
        <v>51</v>
      </c>
      <c r="D49" s="22" t="s">
        <v>3</v>
      </c>
      <c r="E49" s="10">
        <v>9</v>
      </c>
      <c r="H49" s="21"/>
    </row>
    <row r="50" spans="1:8" ht="12.75">
      <c r="A50" s="60"/>
      <c r="B50" s="48"/>
      <c r="C50" s="25" t="s">
        <v>52</v>
      </c>
      <c r="D50" s="22" t="s">
        <v>3</v>
      </c>
      <c r="E50" s="8" t="s">
        <v>15</v>
      </c>
      <c r="H50" s="21"/>
    </row>
    <row r="51" spans="1:8" ht="21">
      <c r="A51" s="60"/>
      <c r="B51" s="49"/>
      <c r="C51" s="25" t="s">
        <v>53</v>
      </c>
      <c r="D51" s="22" t="s">
        <v>3</v>
      </c>
      <c r="E51" s="10">
        <v>4.3</v>
      </c>
      <c r="H51" s="21"/>
    </row>
    <row r="52" spans="1:8" ht="12.75">
      <c r="A52" s="60"/>
      <c r="B52" s="56" t="s">
        <v>54</v>
      </c>
      <c r="C52" s="58"/>
      <c r="D52" s="22" t="s">
        <v>3</v>
      </c>
      <c r="E52" s="8" t="s">
        <v>15</v>
      </c>
      <c r="H52" s="21"/>
    </row>
    <row r="53" spans="1:8" ht="12.75">
      <c r="A53" s="60"/>
      <c r="B53" s="62" t="s">
        <v>55</v>
      </c>
      <c r="C53" s="63"/>
      <c r="D53" s="22" t="s">
        <v>3</v>
      </c>
      <c r="E53" s="10">
        <v>129.69999999999999</v>
      </c>
      <c r="H53" s="21"/>
    </row>
    <row r="54" spans="1:8" ht="12.75">
      <c r="A54" s="60"/>
      <c r="B54" s="47" t="s">
        <v>55</v>
      </c>
      <c r="C54" s="25" t="s">
        <v>56</v>
      </c>
      <c r="D54" s="22" t="s">
        <v>3</v>
      </c>
      <c r="E54" s="8">
        <v>31.6</v>
      </c>
      <c r="H54" s="21"/>
    </row>
    <row r="55" spans="1:8" ht="12.75">
      <c r="A55" s="60"/>
      <c r="B55" s="48"/>
      <c r="C55" s="25" t="s">
        <v>57</v>
      </c>
      <c r="D55" s="22" t="s">
        <v>3</v>
      </c>
      <c r="E55" s="10" t="s">
        <v>15</v>
      </c>
      <c r="H55" s="21"/>
    </row>
    <row r="56" spans="1:8" ht="12.75">
      <c r="A56" s="60"/>
      <c r="B56" s="48"/>
      <c r="C56" s="25" t="s">
        <v>58</v>
      </c>
      <c r="D56" s="22" t="s">
        <v>3</v>
      </c>
      <c r="E56" s="8">
        <v>19.5</v>
      </c>
      <c r="H56" s="21"/>
    </row>
    <row r="57" spans="1:8" ht="12.75">
      <c r="A57" s="60"/>
      <c r="B57" s="48"/>
      <c r="C57" s="25" t="s">
        <v>59</v>
      </c>
      <c r="D57" s="22" t="s">
        <v>3</v>
      </c>
      <c r="E57" s="10">
        <v>60.5</v>
      </c>
      <c r="H57" s="21"/>
    </row>
    <row r="58" spans="1:8" ht="12.75">
      <c r="A58" s="60"/>
      <c r="B58" s="48"/>
      <c r="C58" s="25" t="s">
        <v>60</v>
      </c>
      <c r="D58" s="22" t="s">
        <v>3</v>
      </c>
      <c r="E58" s="8">
        <v>6.1</v>
      </c>
      <c r="H58" s="21"/>
    </row>
    <row r="59" spans="1:8" ht="12.75">
      <c r="A59" s="60"/>
      <c r="B59" s="49"/>
      <c r="C59" s="25" t="s">
        <v>61</v>
      </c>
      <c r="D59" s="22" t="s">
        <v>3</v>
      </c>
      <c r="E59" s="10" t="s">
        <v>15</v>
      </c>
      <c r="H59" s="21"/>
    </row>
    <row r="60" spans="1:8" ht="12.75">
      <c r="A60" s="60"/>
      <c r="B60" s="62" t="s">
        <v>62</v>
      </c>
      <c r="C60" s="63"/>
      <c r="D60" s="22" t="s">
        <v>3</v>
      </c>
      <c r="E60" s="8">
        <v>164.4</v>
      </c>
      <c r="H60" s="21"/>
    </row>
    <row r="61" spans="1:8" ht="12.75">
      <c r="A61" s="60"/>
      <c r="B61" s="47" t="s">
        <v>62</v>
      </c>
      <c r="C61" s="25" t="s">
        <v>63</v>
      </c>
      <c r="D61" s="22" t="s">
        <v>3</v>
      </c>
      <c r="E61" s="10">
        <v>130</v>
      </c>
      <c r="H61" s="21"/>
    </row>
    <row r="62" spans="1:8" ht="12.75">
      <c r="A62" s="60"/>
      <c r="B62" s="48"/>
      <c r="C62" s="25" t="s">
        <v>64</v>
      </c>
      <c r="D62" s="22" t="s">
        <v>3</v>
      </c>
      <c r="E62" s="8">
        <v>19.399999999999999</v>
      </c>
      <c r="H62" s="21"/>
    </row>
    <row r="63" spans="1:8" ht="21">
      <c r="A63" s="60"/>
      <c r="B63" s="48"/>
      <c r="C63" s="25" t="s">
        <v>65</v>
      </c>
      <c r="D63" s="22" t="s">
        <v>3</v>
      </c>
      <c r="E63" s="10">
        <v>4.5</v>
      </c>
      <c r="H63" s="21"/>
    </row>
    <row r="64" spans="1:8" ht="12.75">
      <c r="A64" s="60"/>
      <c r="B64" s="48"/>
      <c r="C64" s="25" t="s">
        <v>66</v>
      </c>
      <c r="D64" s="22" t="s">
        <v>3</v>
      </c>
      <c r="E64" s="8" t="s">
        <v>15</v>
      </c>
      <c r="H64" s="21"/>
    </row>
    <row r="65" spans="1:9" ht="21">
      <c r="A65" s="60"/>
      <c r="B65" s="49"/>
      <c r="C65" s="25" t="s">
        <v>67</v>
      </c>
      <c r="D65" s="22" t="s">
        <v>3</v>
      </c>
      <c r="E65" s="10">
        <v>9</v>
      </c>
    </row>
    <row r="66" spans="1:9" ht="12.75">
      <c r="A66" s="61"/>
      <c r="B66" s="56" t="s">
        <v>68</v>
      </c>
      <c r="C66" s="58"/>
      <c r="D66" s="22" t="s">
        <v>3</v>
      </c>
      <c r="E66" s="8" t="s">
        <v>15</v>
      </c>
    </row>
    <row r="70" spans="1:9" s="27" customFormat="1">
      <c r="A70" s="27" t="s">
        <v>69</v>
      </c>
      <c r="H70" s="28"/>
    </row>
    <row r="72" spans="1:9">
      <c r="A72" s="27" t="s">
        <v>70</v>
      </c>
      <c r="B72" s="27" t="s">
        <v>71</v>
      </c>
      <c r="C72" s="27" t="s">
        <v>72</v>
      </c>
      <c r="D72" s="27" t="s">
        <v>73</v>
      </c>
    </row>
    <row r="74" spans="1:9" s="27" customFormat="1">
      <c r="A74" s="27" t="s">
        <v>5</v>
      </c>
      <c r="E74" s="27" t="s">
        <v>74</v>
      </c>
      <c r="F74" s="27" t="s">
        <v>75</v>
      </c>
      <c r="G74" s="27" t="s">
        <v>76</v>
      </c>
      <c r="H74" s="28" t="s">
        <v>77</v>
      </c>
      <c r="I74" s="27" t="s">
        <v>78</v>
      </c>
    </row>
    <row r="75" spans="1:9" s="27" customFormat="1">
      <c r="B75" s="27" t="s">
        <v>6</v>
      </c>
      <c r="E75" s="27">
        <f>E5</f>
        <v>25.3</v>
      </c>
      <c r="F75" s="27">
        <f>E75*(365.25/7)</f>
        <v>1320.1178571428572</v>
      </c>
      <c r="G75" s="27">
        <v>0.99999999999999989</v>
      </c>
      <c r="H75" s="28"/>
      <c r="I75" s="27">
        <f>SUM(I77,I76)</f>
        <v>0.25867993067372869</v>
      </c>
    </row>
    <row r="76" spans="1:9">
      <c r="C76" s="27" t="s">
        <v>79</v>
      </c>
      <c r="D76" s="27"/>
      <c r="E76" s="20">
        <f>E75*G76</f>
        <v>10.473655913978494</v>
      </c>
      <c r="F76" s="20">
        <f>E76*(365.25/7)</f>
        <v>546.50040322580639</v>
      </c>
      <c r="G76" s="20">
        <v>0.41397849462365588</v>
      </c>
      <c r="I76" s="20">
        <f>F76*AVERAGE(H78:H79)</f>
        <v>0.10708792828966188</v>
      </c>
    </row>
    <row r="77" spans="1:9">
      <c r="C77" s="27" t="s">
        <v>80</v>
      </c>
      <c r="D77" s="27"/>
      <c r="E77" s="20">
        <f>G77*E75</f>
        <v>14.826344086021503</v>
      </c>
      <c r="F77" s="20">
        <f>E77*(365.25/7)</f>
        <v>773.61745391705063</v>
      </c>
      <c r="G77" s="20">
        <v>0.58602150537634401</v>
      </c>
      <c r="I77" s="20">
        <f>F77*AVERAGE(H78:H79)</f>
        <v>0.15159200238406681</v>
      </c>
    </row>
    <row r="78" spans="1:9">
      <c r="C78" s="27"/>
      <c r="D78" s="2" t="s">
        <v>82</v>
      </c>
      <c r="H78" s="26">
        <f>B466</f>
        <v>1.8436804730104599E-4</v>
      </c>
    </row>
    <row r="79" spans="1:9">
      <c r="C79" s="27"/>
      <c r="D79" s="20" t="s">
        <v>81</v>
      </c>
      <c r="F79" s="27"/>
      <c r="H79" s="26">
        <f>B452</f>
        <v>2.0753625014341401E-4</v>
      </c>
    </row>
    <row r="80" spans="1:9" s="27" customFormat="1">
      <c r="B80" s="27" t="s">
        <v>83</v>
      </c>
      <c r="E80" s="27">
        <f>E6</f>
        <v>28.9</v>
      </c>
      <c r="F80" s="27">
        <f>E80*(365.25/7)</f>
        <v>1507.9607142857142</v>
      </c>
      <c r="G80" s="27">
        <v>1</v>
      </c>
      <c r="H80" s="28"/>
      <c r="I80" s="27">
        <f>SUM(I81,I84)</f>
        <v>0.40424151300640337</v>
      </c>
    </row>
    <row r="81" spans="1:9">
      <c r="A81" s="20"/>
      <c r="C81" s="27" t="s">
        <v>84</v>
      </c>
      <c r="D81" s="27"/>
      <c r="E81" s="20">
        <f>G81*E80</f>
        <v>24.718723404255318</v>
      </c>
      <c r="F81" s="20">
        <f>E81*(365.25/7)</f>
        <v>1289.7876747720366</v>
      </c>
      <c r="G81" s="20">
        <v>0.85531914893617023</v>
      </c>
      <c r="I81" s="20">
        <f>F81*AVERAGE(H82:H83)</f>
        <v>0.30420623536609043</v>
      </c>
    </row>
    <row r="82" spans="1:9">
      <c r="A82" s="20"/>
      <c r="C82" s="27"/>
      <c r="D82" s="2" t="s">
        <v>86</v>
      </c>
      <c r="H82" s="26">
        <f>B455</f>
        <v>2.9047921153145501E-4</v>
      </c>
    </row>
    <row r="83" spans="1:9">
      <c r="A83" s="20"/>
      <c r="C83" s="27"/>
      <c r="D83" s="1" t="s">
        <v>85</v>
      </c>
      <c r="F83" s="27"/>
      <c r="H83" s="26">
        <f>B453</f>
        <v>1.8123600379630399E-4</v>
      </c>
    </row>
    <row r="84" spans="1:9">
      <c r="A84" s="20"/>
      <c r="C84" s="27" t="s">
        <v>88</v>
      </c>
      <c r="D84" s="27"/>
      <c r="E84" s="20">
        <f>G84*E80</f>
        <v>4.1812765957446807</v>
      </c>
      <c r="F84" s="20">
        <f>E84*(365.25/7)</f>
        <v>218.17303951367782</v>
      </c>
      <c r="G84" s="20">
        <v>0.14468085106382977</v>
      </c>
      <c r="I84" s="20">
        <f>F84*AVERAGE(H85:H86)</f>
        <v>0.10003527764031295</v>
      </c>
    </row>
    <row r="85" spans="1:9">
      <c r="A85" s="20"/>
      <c r="C85" s="27"/>
      <c r="D85" s="1" t="s">
        <v>89</v>
      </c>
      <c r="F85" s="27"/>
      <c r="H85" s="26">
        <f>B457</f>
        <v>5.8372345228633899E-4</v>
      </c>
    </row>
    <row r="86" spans="1:9">
      <c r="A86" s="20"/>
      <c r="C86" s="27"/>
      <c r="D86" s="1" t="s">
        <v>90</v>
      </c>
      <c r="F86" s="27"/>
      <c r="H86" s="26">
        <f>B464</f>
        <v>3.3330348984453301E-4</v>
      </c>
    </row>
    <row r="87" spans="1:9">
      <c r="A87" s="20"/>
      <c r="C87" s="27"/>
      <c r="D87" s="1"/>
      <c r="F87" s="27"/>
    </row>
    <row r="88" spans="1:9" s="27" customFormat="1">
      <c r="B88" s="27" t="s">
        <v>8</v>
      </c>
      <c r="E88" s="27">
        <f>E7</f>
        <v>115.6</v>
      </c>
      <c r="F88" s="27">
        <f>E88*(365.25/7)</f>
        <v>6031.8428571428567</v>
      </c>
      <c r="G88" s="27">
        <v>1</v>
      </c>
      <c r="H88" s="28"/>
      <c r="I88" s="27">
        <f>SUM(I89,I91,I94,I96,I98,I100)</f>
        <v>1.145606626759579</v>
      </c>
    </row>
    <row r="89" spans="1:9">
      <c r="A89" s="20"/>
      <c r="C89" s="27" t="s">
        <v>91</v>
      </c>
      <c r="D89" s="27"/>
      <c r="E89" s="20">
        <f>G89*E88</f>
        <v>26.520917678812417</v>
      </c>
      <c r="F89" s="20">
        <f>E89*(365.25/7)</f>
        <v>1383.8235974551765</v>
      </c>
      <c r="G89" s="20">
        <v>0.22941970310391366</v>
      </c>
      <c r="I89" s="20">
        <f>F89*H90</f>
        <v>0.25513285447191963</v>
      </c>
    </row>
    <row r="90" spans="1:9">
      <c r="A90" s="20"/>
      <c r="C90" s="27"/>
      <c r="D90" s="20" t="s">
        <v>82</v>
      </c>
      <c r="F90" s="27"/>
      <c r="H90" s="26">
        <f>B466</f>
        <v>1.8436804730104599E-4</v>
      </c>
    </row>
    <row r="91" spans="1:9">
      <c r="A91" s="20"/>
      <c r="C91" s="27" t="s">
        <v>92</v>
      </c>
      <c r="E91" s="29">
        <f>G91*E88</f>
        <v>18.252631578947366</v>
      </c>
      <c r="F91" s="20">
        <f>E91*(365.25/7)</f>
        <v>952.39624060150368</v>
      </c>
      <c r="G91" s="20">
        <v>0.15789473684210525</v>
      </c>
      <c r="I91" s="20">
        <f>F91*AVERAGE(H92:H93)</f>
        <v>0.20911897269794469</v>
      </c>
    </row>
    <row r="92" spans="1:9">
      <c r="A92" s="20"/>
      <c r="C92" s="27"/>
      <c r="D92" s="2" t="s">
        <v>86</v>
      </c>
      <c r="E92" s="29"/>
      <c r="H92" s="26">
        <f>B455</f>
        <v>2.9047921153145501E-4</v>
      </c>
    </row>
    <row r="93" spans="1:9">
      <c r="A93" s="20"/>
      <c r="C93" s="27"/>
      <c r="D93" s="20" t="s">
        <v>93</v>
      </c>
      <c r="F93" s="27"/>
      <c r="H93" s="26">
        <f>B454</f>
        <v>1.4866358173675799E-4</v>
      </c>
    </row>
    <row r="94" spans="1:9">
      <c r="A94" s="20"/>
      <c r="C94" s="27" t="s">
        <v>95</v>
      </c>
      <c r="E94" s="20">
        <f>G94*E88</f>
        <v>3.4321187584345485</v>
      </c>
      <c r="F94" s="20">
        <f>E94*(365.25/7)</f>
        <v>179.08305378831699</v>
      </c>
      <c r="G94" s="20">
        <v>2.9689608636977064E-2</v>
      </c>
      <c r="I94" s="20">
        <f>F94*H95</f>
        <v>3.3017192931660187E-2</v>
      </c>
    </row>
    <row r="95" spans="1:9">
      <c r="A95" s="20"/>
      <c r="C95" s="27"/>
      <c r="D95" s="30" t="s">
        <v>82</v>
      </c>
      <c r="F95" s="27"/>
      <c r="H95" s="26">
        <f>B466</f>
        <v>1.8436804730104599E-4</v>
      </c>
    </row>
    <row r="96" spans="1:9">
      <c r="A96" s="20"/>
      <c r="C96" s="27" t="s">
        <v>96</v>
      </c>
      <c r="E96" s="29">
        <f>G96*E88</f>
        <v>5.9282051282051276</v>
      </c>
      <c r="F96" s="20">
        <f>E96*(365.25/7)</f>
        <v>309.32527472527471</v>
      </c>
      <c r="G96" s="20">
        <v>5.128205128205128E-2</v>
      </c>
      <c r="I96" s="20">
        <f>F96*H97</f>
        <v>5.7029696881958497E-2</v>
      </c>
    </row>
    <row r="97" spans="1:9">
      <c r="A97" s="20"/>
      <c r="C97" s="27"/>
      <c r="D97" s="30" t="s">
        <v>82</v>
      </c>
      <c r="H97" s="26">
        <f>B466</f>
        <v>1.8436804730104599E-4</v>
      </c>
    </row>
    <row r="98" spans="1:9">
      <c r="A98" s="20"/>
      <c r="C98" s="27" t="s">
        <v>97</v>
      </c>
      <c r="D98" s="27"/>
      <c r="E98" s="20">
        <f>G98*E88</f>
        <v>14.820512820512821</v>
      </c>
      <c r="F98" s="20">
        <f>E98*(365.25/7)</f>
        <v>773.31318681318692</v>
      </c>
      <c r="G98" s="20">
        <v>0.12820512820512822</v>
      </c>
      <c r="I98" s="20">
        <f>F98*H99</f>
        <v>0.14257424220489626</v>
      </c>
    </row>
    <row r="99" spans="1:9">
      <c r="A99" s="20"/>
      <c r="C99" s="27"/>
      <c r="D99" s="30" t="s">
        <v>82</v>
      </c>
      <c r="H99" s="26">
        <f>B466</f>
        <v>1.8436804730104599E-4</v>
      </c>
    </row>
    <row r="100" spans="1:9">
      <c r="A100" s="20"/>
      <c r="C100" s="27" t="s">
        <v>98</v>
      </c>
      <c r="D100" s="27"/>
      <c r="E100" s="20">
        <f>G100*E88</f>
        <v>46.645614035087718</v>
      </c>
      <c r="F100" s="20">
        <f>E100*(365.25/7)</f>
        <v>2433.9015037593986</v>
      </c>
      <c r="G100" s="20">
        <v>0.40350877192982459</v>
      </c>
      <c r="I100" s="20">
        <f>F100*H101</f>
        <v>0.44873366757119976</v>
      </c>
    </row>
    <row r="101" spans="1:9">
      <c r="A101" s="20"/>
      <c r="C101" s="27"/>
      <c r="D101" s="30" t="s">
        <v>82</v>
      </c>
      <c r="F101" s="27"/>
      <c r="H101" s="26">
        <f>B466</f>
        <v>1.8436804730104599E-4</v>
      </c>
    </row>
    <row r="102" spans="1:9">
      <c r="A102" s="20"/>
      <c r="C102" s="27"/>
      <c r="D102" s="30"/>
      <c r="F102" s="27"/>
    </row>
    <row r="103" spans="1:9" s="27" customFormat="1">
      <c r="B103" s="27" t="s">
        <v>9</v>
      </c>
      <c r="E103" s="27">
        <f>E8</f>
        <v>11.5</v>
      </c>
      <c r="F103" s="27">
        <f>E103*(365.25/7)</f>
        <v>600.05357142857144</v>
      </c>
      <c r="G103" s="27">
        <v>1</v>
      </c>
      <c r="H103" s="28"/>
      <c r="I103" s="27">
        <f>SUM(I104:I105)</f>
        <v>9.6585324304267278E-2</v>
      </c>
    </row>
    <row r="104" spans="1:9">
      <c r="A104" s="20"/>
      <c r="C104" s="27" t="s">
        <v>99</v>
      </c>
      <c r="D104" s="27"/>
      <c r="E104" s="20">
        <f>G104*E103</f>
        <v>3.2857142857142856</v>
      </c>
      <c r="F104" s="20">
        <f>E104*(365.25/7)</f>
        <v>171.44387755102042</v>
      </c>
      <c r="G104" s="20">
        <v>0.2857142857142857</v>
      </c>
      <c r="I104" s="20">
        <f>F104*AVERAGE(H106:H106)</f>
        <v>2.7595806944076366E-2</v>
      </c>
    </row>
    <row r="105" spans="1:9">
      <c r="A105" s="20"/>
      <c r="C105" s="27" t="s">
        <v>100</v>
      </c>
      <c r="D105" s="27"/>
      <c r="E105" s="20">
        <f>G105*E103</f>
        <v>8.2142857142857153</v>
      </c>
      <c r="F105" s="20">
        <f>E105*(365.25/7)</f>
        <v>428.60969387755108</v>
      </c>
      <c r="G105" s="20">
        <v>0.7142857142857143</v>
      </c>
      <c r="I105" s="20">
        <f>F105*AVERAGE(H106:H106)</f>
        <v>6.8989517360190919E-2</v>
      </c>
    </row>
    <row r="106" spans="1:9">
      <c r="A106" s="20"/>
      <c r="C106" s="27"/>
      <c r="D106" s="3" t="s">
        <v>101</v>
      </c>
      <c r="E106" s="3"/>
      <c r="F106" s="27"/>
      <c r="G106" s="3"/>
      <c r="H106" s="26">
        <f>B467</f>
        <v>1.6096116897416801E-4</v>
      </c>
    </row>
    <row r="107" spans="1:9">
      <c r="A107" s="20"/>
      <c r="C107" s="27"/>
      <c r="D107" s="3"/>
      <c r="E107" s="3"/>
      <c r="F107" s="27"/>
      <c r="G107" s="3"/>
    </row>
    <row r="108" spans="1:9" s="27" customFormat="1">
      <c r="B108" s="27" t="s">
        <v>10</v>
      </c>
      <c r="E108" s="27">
        <f>E9</f>
        <v>49.3</v>
      </c>
      <c r="F108" s="27">
        <f>E108*(365.25/7)</f>
        <v>2572.4035714285715</v>
      </c>
      <c r="G108" s="27">
        <v>0.9973821989528795</v>
      </c>
      <c r="H108" s="28"/>
      <c r="I108" s="27">
        <f>F108*H112</f>
        <v>0.22522301125879851</v>
      </c>
    </row>
    <row r="109" spans="1:9">
      <c r="C109" s="27" t="s">
        <v>102</v>
      </c>
      <c r="D109" s="27"/>
      <c r="E109" s="20">
        <f>G109*E108</f>
        <v>21.810732984293189</v>
      </c>
      <c r="F109" s="20">
        <f>E109*(365.25/7)</f>
        <v>1138.052888930441</v>
      </c>
      <c r="G109" s="20">
        <v>0.44240837696335072</v>
      </c>
    </row>
    <row r="110" spans="1:9">
      <c r="C110" s="27" t="s">
        <v>103</v>
      </c>
      <c r="D110" s="27"/>
      <c r="E110" s="20">
        <f>G110*E108</f>
        <v>27.360209424083763</v>
      </c>
      <c r="F110" s="20">
        <f>E110*(365.25/7)</f>
        <v>1427.6166417352279</v>
      </c>
      <c r="G110" s="20">
        <v>0.55497382198952872</v>
      </c>
    </row>
    <row r="111" spans="1:9">
      <c r="C111" s="27" t="s">
        <v>104</v>
      </c>
      <c r="D111" s="27">
        <f>F108-SUM(F109:F110)</f>
        <v>6.7340407629026231</v>
      </c>
      <c r="E111" s="20" t="s">
        <v>105</v>
      </c>
      <c r="F111" s="27" t="e">
        <f>E111*(365.25/7)</f>
        <v>#VALUE!</v>
      </c>
      <c r="G111" s="20">
        <v>2.6178010471205049E-3</v>
      </c>
    </row>
    <row r="112" spans="1:9">
      <c r="C112" s="27"/>
      <c r="D112" s="2" t="s">
        <v>276</v>
      </c>
      <c r="F112" s="27"/>
      <c r="H112" s="26">
        <f>B510</f>
        <v>8.75535292208143E-5</v>
      </c>
    </row>
    <row r="113" spans="1:9">
      <c r="C113" s="27"/>
      <c r="D113" s="2"/>
      <c r="F113" s="27"/>
    </row>
    <row r="114" spans="1:9">
      <c r="C114" s="27"/>
      <c r="D114" s="2"/>
      <c r="F114" s="27"/>
    </row>
    <row r="115" spans="1:9">
      <c r="C115" s="27"/>
      <c r="D115" s="2"/>
      <c r="F115" s="27"/>
    </row>
    <row r="116" spans="1:9">
      <c r="C116" s="27"/>
      <c r="D116" s="2"/>
      <c r="F116" s="27"/>
    </row>
    <row r="117" spans="1:9">
      <c r="C117" s="27"/>
      <c r="D117" s="2"/>
      <c r="F117" s="27"/>
    </row>
    <row r="118" spans="1:9">
      <c r="C118" s="27"/>
      <c r="D118" s="2"/>
      <c r="F118" s="27"/>
    </row>
    <row r="119" spans="1:9">
      <c r="C119" s="27"/>
      <c r="D119" s="2"/>
      <c r="F119" s="27"/>
    </row>
    <row r="120" spans="1:9">
      <c r="C120" s="27"/>
      <c r="D120" s="2"/>
      <c r="F120" s="27"/>
    </row>
    <row r="121" spans="1:9">
      <c r="C121" s="27"/>
      <c r="D121" s="2"/>
      <c r="F121" s="27"/>
    </row>
    <row r="122" spans="1:9" s="31" customFormat="1">
      <c r="A122" s="31" t="s">
        <v>106</v>
      </c>
      <c r="E122" s="31">
        <f>E4</f>
        <v>230.6</v>
      </c>
      <c r="F122" s="31">
        <f>E122*(365.25/7)</f>
        <v>12032.378571428571</v>
      </c>
      <c r="H122" s="32"/>
      <c r="I122" s="31">
        <f>SUM(I108,I103,I88,I80,I75)</f>
        <v>2.130336406002777</v>
      </c>
    </row>
    <row r="123" spans="1:9">
      <c r="F123" s="27"/>
    </row>
    <row r="124" spans="1:9" s="27" customFormat="1">
      <c r="A124" s="27" t="s">
        <v>107</v>
      </c>
      <c r="H124" s="28"/>
    </row>
    <row r="125" spans="1:9" s="27" customFormat="1">
      <c r="B125" s="27" t="s">
        <v>12</v>
      </c>
      <c r="E125" s="27">
        <f>E11</f>
        <v>19.100000000000001</v>
      </c>
      <c r="F125" s="27">
        <f t="shared" ref="F125:F133" si="0">E125*(365.25/7)</f>
        <v>996.61071428571438</v>
      </c>
      <c r="G125" s="27">
        <v>1</v>
      </c>
      <c r="H125" s="28"/>
    </row>
    <row r="126" spans="1:9">
      <c r="C126" s="27" t="s">
        <v>108</v>
      </c>
      <c r="D126" s="27"/>
      <c r="E126" s="20">
        <f>G126*E125</f>
        <v>6.3666666666666671</v>
      </c>
      <c r="F126" s="20">
        <f t="shared" si="0"/>
        <v>332.20357142857148</v>
      </c>
      <c r="G126" s="20">
        <v>0.33333333333333331</v>
      </c>
    </row>
    <row r="127" spans="1:9">
      <c r="C127" s="27" t="s">
        <v>109</v>
      </c>
      <c r="D127" s="27"/>
      <c r="E127" s="20">
        <f>G127*E125</f>
        <v>7.9338461538461535</v>
      </c>
      <c r="F127" s="20">
        <f t="shared" si="0"/>
        <v>413.97675824175826</v>
      </c>
      <c r="G127" s="20">
        <v>0.41538461538461535</v>
      </c>
    </row>
    <row r="128" spans="1:9">
      <c r="C128" s="27" t="s">
        <v>110</v>
      </c>
      <c r="D128" s="27"/>
      <c r="E128" s="20">
        <f>G128*E125</f>
        <v>1.9589743589743591</v>
      </c>
      <c r="F128" s="20">
        <f t="shared" si="0"/>
        <v>102.21648351648352</v>
      </c>
      <c r="G128" s="20">
        <v>0.10256410256410256</v>
      </c>
    </row>
    <row r="129" spans="1:9">
      <c r="C129" s="27" t="s">
        <v>111</v>
      </c>
      <c r="D129" s="27"/>
      <c r="E129" s="20">
        <f>G129*E125</f>
        <v>2.8405128205128207</v>
      </c>
      <c r="F129" s="20">
        <f t="shared" si="0"/>
        <v>148.21390109890112</v>
      </c>
      <c r="G129" s="20">
        <v>0.14871794871794872</v>
      </c>
    </row>
    <row r="130" spans="1:9" s="27" customFormat="1">
      <c r="B130" s="27" t="s">
        <v>13</v>
      </c>
      <c r="E130" s="27">
        <f>E12</f>
        <v>5.7</v>
      </c>
      <c r="F130" s="20">
        <f t="shared" si="0"/>
        <v>297.41785714285714</v>
      </c>
      <c r="G130" s="27">
        <v>1</v>
      </c>
      <c r="H130" s="28"/>
    </row>
    <row r="131" spans="1:9">
      <c r="C131" s="27" t="s">
        <v>13</v>
      </c>
      <c r="D131" s="27"/>
      <c r="E131" s="20">
        <f>G131*E130</f>
        <v>5.7</v>
      </c>
      <c r="F131" s="20">
        <f t="shared" si="0"/>
        <v>297.41785714285714</v>
      </c>
      <c r="G131" s="20">
        <v>1</v>
      </c>
    </row>
    <row r="132" spans="1:9" s="27" customFormat="1">
      <c r="B132" s="27" t="s">
        <v>14</v>
      </c>
      <c r="E132" s="27" t="s">
        <v>105</v>
      </c>
      <c r="F132" s="20" t="e">
        <f t="shared" si="0"/>
        <v>#VALUE!</v>
      </c>
      <c r="G132" s="27">
        <v>1</v>
      </c>
      <c r="H132" s="28"/>
    </row>
    <row r="133" spans="1:9">
      <c r="C133" s="27" t="s">
        <v>14</v>
      </c>
      <c r="D133" s="27"/>
      <c r="E133" s="20" t="s">
        <v>105</v>
      </c>
      <c r="F133" s="20" t="e">
        <f t="shared" si="0"/>
        <v>#VALUE!</v>
      </c>
      <c r="G133" s="20">
        <v>1</v>
      </c>
    </row>
    <row r="134" spans="1:9">
      <c r="C134" s="27"/>
      <c r="D134" s="3" t="s">
        <v>101</v>
      </c>
      <c r="E134" s="3"/>
      <c r="F134" s="27"/>
      <c r="G134" s="3"/>
      <c r="H134" s="26">
        <f>B467</f>
        <v>1.6096116897416801E-4</v>
      </c>
    </row>
    <row r="135" spans="1:9" s="31" customFormat="1">
      <c r="A135" s="31" t="s">
        <v>112</v>
      </c>
      <c r="E135" s="31">
        <f>E10</f>
        <v>24.8</v>
      </c>
      <c r="F135" s="31">
        <f>E135*(365.25/7)</f>
        <v>1294.0285714285715</v>
      </c>
      <c r="H135" s="32"/>
      <c r="I135" s="31">
        <f>F135*H134</f>
        <v>0.20828835154311554</v>
      </c>
    </row>
    <row r="136" spans="1:9">
      <c r="C136" s="27"/>
      <c r="D136" s="27"/>
      <c r="F136" s="27"/>
    </row>
    <row r="137" spans="1:9" s="27" customFormat="1">
      <c r="A137" s="27" t="s">
        <v>16</v>
      </c>
      <c r="H137" s="28"/>
    </row>
    <row r="138" spans="1:9" s="27" customFormat="1">
      <c r="B138" s="27" t="s">
        <v>17</v>
      </c>
      <c r="E138" s="27">
        <f>E15</f>
        <v>39.6</v>
      </c>
      <c r="F138" s="27">
        <f t="shared" ref="F138:F151" si="1">E138*(365.25/7)</f>
        <v>2066.2714285714287</v>
      </c>
      <c r="G138" s="27">
        <v>1.0036231884057971</v>
      </c>
      <c r="H138" s="28"/>
    </row>
    <row r="139" spans="1:9">
      <c r="C139" s="27" t="s">
        <v>113</v>
      </c>
      <c r="D139" s="27"/>
      <c r="E139" s="20">
        <f>G139*E138</f>
        <v>11.334782608695653</v>
      </c>
      <c r="F139" s="20">
        <f t="shared" si="1"/>
        <v>591.43276397515535</v>
      </c>
      <c r="G139" s="20">
        <v>0.28623188405797101</v>
      </c>
    </row>
    <row r="140" spans="1:9">
      <c r="C140" s="27" t="s">
        <v>114</v>
      </c>
      <c r="D140" s="27"/>
      <c r="E140" s="20">
        <f>G140*E138</f>
        <v>6.3130434782608704</v>
      </c>
      <c r="F140" s="20">
        <f t="shared" si="1"/>
        <v>329.40559006211186</v>
      </c>
      <c r="G140" s="20">
        <v>0.15942028985507248</v>
      </c>
    </row>
    <row r="141" spans="1:9">
      <c r="C141" s="27" t="s">
        <v>115</v>
      </c>
      <c r="D141" s="27"/>
      <c r="E141" s="20">
        <f>G141*E138</f>
        <v>14.778260869565218</v>
      </c>
      <c r="F141" s="20">
        <f t="shared" si="1"/>
        <v>771.10854037267086</v>
      </c>
      <c r="G141" s="20">
        <v>0.37318840579710144</v>
      </c>
    </row>
    <row r="142" spans="1:9">
      <c r="C142" s="27" t="s">
        <v>116</v>
      </c>
      <c r="D142" s="27"/>
      <c r="E142" s="20">
        <f>G142*E138</f>
        <v>3.7304347826086959</v>
      </c>
      <c r="F142" s="20">
        <f t="shared" si="1"/>
        <v>194.64875776397517</v>
      </c>
      <c r="G142" s="20">
        <v>9.420289855072464E-2</v>
      </c>
    </row>
    <row r="143" spans="1:9">
      <c r="C143" s="27" t="s">
        <v>117</v>
      </c>
      <c r="D143" s="27"/>
      <c r="E143" s="20">
        <f>G143*E138</f>
        <v>1.1478260869565218</v>
      </c>
      <c r="F143" s="20">
        <f t="shared" si="1"/>
        <v>59.891925465838511</v>
      </c>
      <c r="G143" s="20">
        <v>2.8985507246376812E-2</v>
      </c>
    </row>
    <row r="144" spans="1:9">
      <c r="C144" s="27" t="s">
        <v>118</v>
      </c>
      <c r="D144" s="27"/>
      <c r="E144" s="20">
        <f>G144*E138</f>
        <v>1.0043478260869565</v>
      </c>
      <c r="F144" s="20">
        <f t="shared" si="1"/>
        <v>52.405434782608694</v>
      </c>
      <c r="G144" s="20">
        <v>2.5362318840579708E-2</v>
      </c>
    </row>
    <row r="145" spans="1:9">
      <c r="C145" s="27" t="s">
        <v>119</v>
      </c>
      <c r="D145" s="27"/>
      <c r="E145" s="20">
        <f>G145*E138</f>
        <v>1.4347826086956523</v>
      </c>
      <c r="F145" s="20">
        <f t="shared" si="1"/>
        <v>74.864906832298146</v>
      </c>
      <c r="G145" s="20">
        <v>3.6231884057971016E-2</v>
      </c>
    </row>
    <row r="146" spans="1:9" s="27" customFormat="1">
      <c r="B146" s="27" t="s">
        <v>18</v>
      </c>
      <c r="E146" s="27">
        <f>E16</f>
        <v>10.8</v>
      </c>
      <c r="F146" s="27">
        <f t="shared" si="1"/>
        <v>563.52857142857147</v>
      </c>
      <c r="G146" s="27">
        <v>1</v>
      </c>
      <c r="H146" s="28"/>
    </row>
    <row r="147" spans="1:9">
      <c r="C147" s="27" t="s">
        <v>120</v>
      </c>
      <c r="D147" s="27"/>
      <c r="E147" s="20">
        <f>G147*E146</f>
        <v>4.5290322580645164</v>
      </c>
      <c r="F147" s="20">
        <f t="shared" si="1"/>
        <v>236.31843317972351</v>
      </c>
      <c r="G147" s="20">
        <v>0.41935483870967744</v>
      </c>
    </row>
    <row r="148" spans="1:9">
      <c r="C148" s="27" t="s">
        <v>121</v>
      </c>
      <c r="D148" s="27"/>
      <c r="E148" s="20">
        <f>G148*E146</f>
        <v>1.2193548387096773</v>
      </c>
      <c r="F148" s="20">
        <f t="shared" si="1"/>
        <v>63.62419354838709</v>
      </c>
      <c r="G148" s="20">
        <v>0.1129032258064516</v>
      </c>
    </row>
    <row r="149" spans="1:9">
      <c r="C149" s="27" t="s">
        <v>122</v>
      </c>
      <c r="D149" s="27"/>
      <c r="E149" s="20">
        <f>G149*E146</f>
        <v>3.8322580645161293</v>
      </c>
      <c r="F149" s="20">
        <f t="shared" si="1"/>
        <v>199.96175115207376</v>
      </c>
      <c r="G149" s="20">
        <v>0.35483870967741937</v>
      </c>
    </row>
    <row r="150" spans="1:9">
      <c r="C150" s="27" t="s">
        <v>123</v>
      </c>
      <c r="D150" s="27"/>
      <c r="E150" s="20">
        <f>G150*E146</f>
        <v>0.87096774193548387</v>
      </c>
      <c r="F150" s="20">
        <f t="shared" si="1"/>
        <v>45.445852534562214</v>
      </c>
      <c r="G150" s="20">
        <v>8.0645161290322578E-2</v>
      </c>
    </row>
    <row r="151" spans="1:9">
      <c r="C151" s="27" t="s">
        <v>124</v>
      </c>
      <c r="D151" s="27"/>
      <c r="E151" s="20">
        <f>G151*E146</f>
        <v>0.34838709677419355</v>
      </c>
      <c r="F151" s="20">
        <f t="shared" si="1"/>
        <v>18.178341013824884</v>
      </c>
      <c r="G151" s="20">
        <v>3.2258064516129031E-2</v>
      </c>
    </row>
    <row r="152" spans="1:9">
      <c r="C152" s="27"/>
      <c r="D152" s="2" t="s">
        <v>125</v>
      </c>
      <c r="H152" s="26">
        <f>B468</f>
        <v>1.9783800273003599E-4</v>
      </c>
    </row>
    <row r="153" spans="1:9">
      <c r="C153" s="27"/>
      <c r="D153" s="3" t="s">
        <v>126</v>
      </c>
      <c r="F153" s="27"/>
      <c r="G153" s="31"/>
      <c r="H153" s="26">
        <f>B469</f>
        <v>9.1374598860871899E-5</v>
      </c>
    </row>
    <row r="154" spans="1:9" s="31" customFormat="1">
      <c r="A154" s="31" t="s">
        <v>127</v>
      </c>
      <c r="E154" s="31">
        <f>E14</f>
        <v>50.3</v>
      </c>
      <c r="F154" s="31">
        <f>E154*(365.25/7)</f>
        <v>2624.582142857143</v>
      </c>
      <c r="H154" s="32"/>
      <c r="I154" s="31">
        <f>F154*AVERAGE(H152:H153)</f>
        <v>0.37953111481237711</v>
      </c>
    </row>
    <row r="155" spans="1:9">
      <c r="C155" s="27"/>
      <c r="D155" s="27"/>
      <c r="F155" s="27"/>
    </row>
    <row r="156" spans="1:9" s="27" customFormat="1">
      <c r="A156" s="27" t="s">
        <v>19</v>
      </c>
      <c r="H156" s="28"/>
    </row>
    <row r="157" spans="1:9" s="27" customFormat="1">
      <c r="B157" s="27" t="s">
        <v>20</v>
      </c>
      <c r="E157" s="33">
        <f>E18</f>
        <v>48.1</v>
      </c>
      <c r="F157" s="27">
        <f>E157*(365.25/7)</f>
        <v>2509.7892857142861</v>
      </c>
      <c r="G157" s="27">
        <v>1.0151057401812689</v>
      </c>
      <c r="H157" s="28"/>
      <c r="I157" s="27">
        <f>F157*AVERAGE(H159:H160)</f>
        <v>0.24221672576735317</v>
      </c>
    </row>
    <row r="158" spans="1:9">
      <c r="C158" s="27" t="s">
        <v>20</v>
      </c>
      <c r="D158" s="27"/>
      <c r="E158" s="29">
        <f>G158*E157</f>
        <v>48.1</v>
      </c>
      <c r="F158" s="20">
        <f>E158*(365.25/7)</f>
        <v>2509.7892857142861</v>
      </c>
      <c r="G158" s="20">
        <v>1</v>
      </c>
    </row>
    <row r="159" spans="1:9">
      <c r="D159" s="30" t="s">
        <v>128</v>
      </c>
      <c r="E159" s="29"/>
      <c r="F159" s="27"/>
      <c r="H159" s="26">
        <f>B529</f>
        <v>5.8936399512656897E-5</v>
      </c>
    </row>
    <row r="160" spans="1:9">
      <c r="D160" s="34" t="s">
        <v>129</v>
      </c>
      <c r="E160" s="29"/>
      <c r="F160" s="27"/>
      <c r="H160" s="26">
        <f>B492</f>
        <v>1.3408117941004401E-4</v>
      </c>
    </row>
    <row r="161" spans="2:9" s="27" customFormat="1">
      <c r="B161" s="27" t="s">
        <v>21</v>
      </c>
      <c r="E161" s="33">
        <f>E19</f>
        <v>80</v>
      </c>
      <c r="F161" s="27">
        <f>E161*(365.25/7)</f>
        <v>4174.2857142857147</v>
      </c>
      <c r="G161" s="27">
        <v>1</v>
      </c>
      <c r="H161" s="28"/>
      <c r="I161" s="27">
        <f>SUM(I162,I168,I164)</f>
        <v>0.6433291604407626</v>
      </c>
    </row>
    <row r="162" spans="2:9">
      <c r="C162" s="27" t="s">
        <v>130</v>
      </c>
      <c r="D162" s="27"/>
      <c r="E162" s="29">
        <f>G162*E161</f>
        <v>49.737827715355813</v>
      </c>
      <c r="F162" s="20">
        <f>E162*(365.25/7)</f>
        <v>2595.2487961476731</v>
      </c>
      <c r="G162" s="20">
        <v>0.62172284644194764</v>
      </c>
      <c r="I162" s="20">
        <f>F162*H163</f>
        <v>0.34797401944997691</v>
      </c>
    </row>
    <row r="163" spans="2:9">
      <c r="C163" s="27"/>
      <c r="D163" s="34" t="s">
        <v>129</v>
      </c>
      <c r="E163" s="29"/>
      <c r="F163" s="27"/>
      <c r="H163" s="26">
        <f>B492</f>
        <v>1.3408117941004401E-4</v>
      </c>
    </row>
    <row r="164" spans="2:9">
      <c r="C164" s="27" t="s">
        <v>131</v>
      </c>
      <c r="D164" s="27"/>
      <c r="E164" s="29">
        <f>G164*E161</f>
        <v>4.1947565543071157</v>
      </c>
      <c r="F164" s="20">
        <f>E164*(365.25/7)</f>
        <v>218.876404494382</v>
      </c>
      <c r="G164" s="20">
        <v>5.2434456928838948E-2</v>
      </c>
      <c r="I164" s="20">
        <f>F164*AVERAGE(H165:H167)</f>
        <v>0.11298321513447247</v>
      </c>
    </row>
    <row r="165" spans="2:9">
      <c r="C165" s="27"/>
      <c r="D165" s="34" t="s">
        <v>132</v>
      </c>
      <c r="E165" s="29"/>
      <c r="F165" s="27"/>
      <c r="H165" s="26">
        <f>B479</f>
        <v>8.3899075325234501E-4</v>
      </c>
    </row>
    <row r="166" spans="2:9">
      <c r="C166" s="27"/>
      <c r="D166" s="34" t="s">
        <v>133</v>
      </c>
      <c r="E166" s="29"/>
      <c r="F166" s="27"/>
      <c r="H166" s="26">
        <f>B478</f>
        <v>4.6337524758036899E-4</v>
      </c>
    </row>
    <row r="167" spans="2:9">
      <c r="C167" s="27"/>
      <c r="D167" s="34" t="s">
        <v>134</v>
      </c>
      <c r="E167" s="29"/>
      <c r="F167" s="27"/>
      <c r="H167" s="26">
        <f>B470</f>
        <v>2.4622324151349502E-4</v>
      </c>
    </row>
    <row r="168" spans="2:9">
      <c r="C168" s="27" t="s">
        <v>135</v>
      </c>
      <c r="D168" s="27"/>
      <c r="E168" s="29">
        <f>G168*E161</f>
        <v>26.067415730337075</v>
      </c>
      <c r="F168" s="20">
        <f>E168*(365.25/7)</f>
        <v>1360.1605136436597</v>
      </c>
      <c r="G168" s="20">
        <v>0.32584269662921345</v>
      </c>
      <c r="I168" s="20">
        <f>F168*H169</f>
        <v>0.18237192585631315</v>
      </c>
    </row>
    <row r="169" spans="2:9">
      <c r="C169" s="27"/>
      <c r="D169" s="34" t="s">
        <v>129</v>
      </c>
      <c r="E169" s="29"/>
      <c r="F169" s="27"/>
      <c r="H169" s="26">
        <f>B492</f>
        <v>1.3408117941004401E-4</v>
      </c>
    </row>
    <row r="170" spans="2:9" s="27" customFormat="1">
      <c r="B170" s="27" t="s">
        <v>22</v>
      </c>
      <c r="D170" s="27" t="s">
        <v>136</v>
      </c>
      <c r="E170" s="33">
        <f>(E200-SUM(E186,E177,E161,E157)) / 2</f>
        <v>39.299999999999997</v>
      </c>
      <c r="F170" s="27">
        <f>E170*(365.25/7)</f>
        <v>2050.6178571428572</v>
      </c>
      <c r="G170" s="27">
        <v>1</v>
      </c>
      <c r="H170" s="28"/>
      <c r="I170" s="27">
        <f>SUM(I171,I175)</f>
        <v>0.34115412121774424</v>
      </c>
    </row>
    <row r="171" spans="2:9">
      <c r="C171" s="27" t="s">
        <v>137</v>
      </c>
      <c r="D171" s="27"/>
      <c r="E171" s="29">
        <f>G171*E170</f>
        <v>7.123124999999999</v>
      </c>
      <c r="F171" s="20">
        <f>E171*(365.25/7)</f>
        <v>371.6744866071428</v>
      </c>
      <c r="G171" s="20">
        <v>0.18124999999999999</v>
      </c>
      <c r="I171" s="20">
        <f>F171*AVERAGE(H172:H174)</f>
        <v>0.1918570372047905</v>
      </c>
    </row>
    <row r="172" spans="2:9">
      <c r="C172" s="27"/>
      <c r="D172" s="34" t="s">
        <v>132</v>
      </c>
      <c r="E172" s="29"/>
      <c r="F172" s="27"/>
      <c r="H172" s="26">
        <f>B479</f>
        <v>8.3899075325234501E-4</v>
      </c>
    </row>
    <row r="173" spans="2:9">
      <c r="C173" s="27"/>
      <c r="D173" s="34" t="s">
        <v>133</v>
      </c>
      <c r="E173" s="29"/>
      <c r="F173" s="27"/>
      <c r="H173" s="26">
        <f>B478</f>
        <v>4.6337524758036899E-4</v>
      </c>
    </row>
    <row r="174" spans="2:9">
      <c r="C174" s="27"/>
      <c r="D174" s="34" t="s">
        <v>134</v>
      </c>
      <c r="E174" s="29"/>
      <c r="F174" s="27"/>
      <c r="H174" s="26">
        <f>B470</f>
        <v>2.4622324151349502E-4</v>
      </c>
    </row>
    <row r="175" spans="2:9">
      <c r="C175" s="27" t="s">
        <v>138</v>
      </c>
      <c r="D175" s="27"/>
      <c r="E175" s="29">
        <f>G175*E170</f>
        <v>32.176874999999995</v>
      </c>
      <c r="F175" s="20">
        <f>E175*(365.25/7)</f>
        <v>1678.9433705357142</v>
      </c>
      <c r="G175" s="20">
        <v>0.81874999999999998</v>
      </c>
      <c r="I175" s="20">
        <f>F175*H176</f>
        <v>0.14929708401295375</v>
      </c>
    </row>
    <row r="176" spans="2:9">
      <c r="C176" s="27"/>
      <c r="D176" s="34" t="s">
        <v>139</v>
      </c>
      <c r="E176" s="29"/>
      <c r="F176" s="27"/>
      <c r="H176" s="26">
        <f>B555</f>
        <v>8.8923239838230102E-5</v>
      </c>
    </row>
    <row r="177" spans="1:9" s="27" customFormat="1">
      <c r="B177" s="27" t="s">
        <v>23</v>
      </c>
      <c r="E177" s="33">
        <f>E21</f>
        <v>31.2</v>
      </c>
      <c r="F177" s="27">
        <f>E177*(365.25/7)</f>
        <v>1627.9714285714285</v>
      </c>
      <c r="G177" s="27">
        <v>0.99595141700404854</v>
      </c>
      <c r="H177" s="28"/>
      <c r="I177" s="27">
        <f>SUM(I178,I180,I182,I184)</f>
        <v>0.11515934519550475</v>
      </c>
    </row>
    <row r="178" spans="1:9">
      <c r="A178" s="35"/>
      <c r="C178" s="27" t="s">
        <v>140</v>
      </c>
      <c r="D178" s="27"/>
      <c r="E178" s="29">
        <f>G178*E177</f>
        <v>2.7789473684210528</v>
      </c>
      <c r="F178" s="20">
        <f>E178*(365.25/7)</f>
        <v>145.0015037593985</v>
      </c>
      <c r="G178" s="20">
        <v>8.9068825910931182E-2</v>
      </c>
      <c r="I178" s="20">
        <f>F178*H179</f>
        <v>1.7448002307471809E-2</v>
      </c>
    </row>
    <row r="179" spans="1:9">
      <c r="D179" s="34" t="s">
        <v>140</v>
      </c>
      <c r="E179" s="29"/>
      <c r="H179" s="26">
        <f>B489</f>
        <v>1.2032980248552E-4</v>
      </c>
    </row>
    <row r="180" spans="1:9">
      <c r="C180" s="27" t="s">
        <v>141</v>
      </c>
      <c r="D180" s="27"/>
      <c r="E180" s="29">
        <f>G180*E177</f>
        <v>1.263157894736842</v>
      </c>
      <c r="F180" s="20">
        <f>E180*(365.25/7)</f>
        <v>65.909774436090231</v>
      </c>
      <c r="G180" s="20">
        <v>4.048582995951417E-2</v>
      </c>
      <c r="I180" s="20">
        <f>F180*H181</f>
        <v>1.0514666719519823E-2</v>
      </c>
    </row>
    <row r="181" spans="1:9">
      <c r="D181" s="34" t="s">
        <v>142</v>
      </c>
      <c r="E181" s="29"/>
      <c r="H181" s="26">
        <f>B491</f>
        <v>1.5953121990601601E-4</v>
      </c>
    </row>
    <row r="182" spans="1:9">
      <c r="C182" s="27" t="s">
        <v>143</v>
      </c>
      <c r="D182" s="27"/>
      <c r="E182" s="29">
        <f>G182*E177</f>
        <v>27.03157894736842</v>
      </c>
      <c r="F182" s="20">
        <f>E182*(365.25/7)</f>
        <v>1410.4691729323308</v>
      </c>
      <c r="G182" s="20">
        <v>0.8663967611336032</v>
      </c>
      <c r="I182" s="20">
        <f>F182*H183</f>
        <v>8.6694222453150893E-2</v>
      </c>
    </row>
    <row r="183" spans="1:9">
      <c r="D183" s="34" t="s">
        <v>144</v>
      </c>
      <c r="E183" s="29"/>
      <c r="F183" s="27"/>
      <c r="H183" s="26">
        <f>B541</f>
        <v>6.1464811934113902E-5</v>
      </c>
    </row>
    <row r="184" spans="1:9">
      <c r="C184" s="27" t="s">
        <v>145</v>
      </c>
      <c r="D184" s="35">
        <f>F177-SUM(F182,F180,F178)</f>
        <v>6.5909774436090629</v>
      </c>
      <c r="E184" s="29" t="s">
        <v>105</v>
      </c>
      <c r="F184" s="20" t="e">
        <f>E184*(365.25/7)</f>
        <v>#VALUE!</v>
      </c>
      <c r="G184" s="20">
        <v>4.0485829959514552E-3</v>
      </c>
      <c r="I184" s="20">
        <f>D184*H185</f>
        <v>5.0245371536222479E-4</v>
      </c>
    </row>
    <row r="185" spans="1:9">
      <c r="D185" s="30" t="s">
        <v>146</v>
      </c>
      <c r="E185" s="29"/>
      <c r="F185" s="27"/>
      <c r="H185" s="26">
        <f>B540</f>
        <v>7.6233566213980704E-5</v>
      </c>
    </row>
    <row r="186" spans="1:9" s="27" customFormat="1">
      <c r="B186" s="27" t="s">
        <v>24</v>
      </c>
      <c r="E186" s="33">
        <f>E22</f>
        <v>44.5</v>
      </c>
      <c r="F186" s="27">
        <f>E186*(365.25/7)</f>
        <v>2321.9464285714284</v>
      </c>
      <c r="G186" s="27">
        <v>0.99722991689750695</v>
      </c>
      <c r="H186" s="28"/>
      <c r="I186" s="27">
        <f>SUM(I187,I189,I191,I193,I195)</f>
        <v>3.8665966830948268</v>
      </c>
    </row>
    <row r="187" spans="1:9">
      <c r="C187" s="27" t="s">
        <v>147</v>
      </c>
      <c r="D187" s="27"/>
      <c r="E187" s="29">
        <f>G187*E186</f>
        <v>38.33656509695291</v>
      </c>
      <c r="F187" s="20">
        <f>E187*(365.25/7)</f>
        <v>2000.3472002374358</v>
      </c>
      <c r="G187" s="20">
        <v>0.86149584487534625</v>
      </c>
      <c r="I187" s="20">
        <f>F187*H188</f>
        <v>3.6868387879838083</v>
      </c>
    </row>
    <row r="188" spans="1:9">
      <c r="D188" s="34" t="s">
        <v>148</v>
      </c>
      <c r="E188" s="29"/>
      <c r="H188" s="26">
        <f>B486</f>
        <v>1.8430994317117501E-3</v>
      </c>
    </row>
    <row r="189" spans="1:9">
      <c r="C189" s="27" t="s">
        <v>149</v>
      </c>
      <c r="D189" s="27"/>
      <c r="E189" s="29">
        <f>G189*E186</f>
        <v>4.3144044321329638</v>
      </c>
      <c r="F189" s="20">
        <f>E189*(365.25/7)</f>
        <v>225.11945983379502</v>
      </c>
      <c r="G189" s="20">
        <v>9.6952908587257608E-2</v>
      </c>
      <c r="I189" s="20">
        <f>F189*H190</f>
        <v>0.15716335734183051</v>
      </c>
    </row>
    <row r="190" spans="1:9">
      <c r="C190" s="27"/>
      <c r="D190" s="34" t="s">
        <v>150</v>
      </c>
      <c r="E190" s="29"/>
      <c r="H190" s="26">
        <f>B488</f>
        <v>6.9813314876405498E-4</v>
      </c>
    </row>
    <row r="191" spans="1:9">
      <c r="C191" s="27" t="s">
        <v>151</v>
      </c>
      <c r="D191" s="27"/>
      <c r="E191" s="29">
        <f>G191*E186</f>
        <v>1.3559556786703602</v>
      </c>
      <c r="F191" s="20">
        <f>E191*(365.25/7)</f>
        <v>70.751830233478444</v>
      </c>
      <c r="G191" s="20">
        <v>3.0470914127423823E-2</v>
      </c>
      <c r="I191" s="20">
        <f>F191*H192</f>
        <v>1.7968826756558802E-2</v>
      </c>
    </row>
    <row r="192" spans="1:9">
      <c r="C192" s="27"/>
      <c r="D192" s="34" t="s">
        <v>152</v>
      </c>
      <c r="E192" s="29"/>
      <c r="H192" s="26">
        <f>B459</f>
        <v>2.53969779965583E-4</v>
      </c>
    </row>
    <row r="193" spans="1:9">
      <c r="C193" s="27" t="s">
        <v>153</v>
      </c>
      <c r="D193" s="35">
        <f>F186-SUM(F187,F189,F191,F195)</f>
        <v>6.4319845666796027</v>
      </c>
      <c r="E193" s="29" t="s">
        <v>105</v>
      </c>
      <c r="F193" s="20" t="e">
        <f>E193*(365.25/7)</f>
        <v>#VALUE!</v>
      </c>
      <c r="G193" s="20">
        <v>2.7700831024930483E-3</v>
      </c>
      <c r="I193" s="20">
        <f>D193*H194</f>
        <v>1.1564277531572551E-3</v>
      </c>
    </row>
    <row r="194" spans="1:9">
      <c r="C194" s="27"/>
      <c r="D194" s="34" t="s">
        <v>154</v>
      </c>
      <c r="E194" s="29"/>
      <c r="H194" s="26">
        <f>B473</f>
        <v>1.7979330347713199E-4</v>
      </c>
    </row>
    <row r="195" spans="1:9">
      <c r="C195" s="27" t="s">
        <v>155</v>
      </c>
      <c r="D195" s="27"/>
      <c r="E195" s="29">
        <f>G195*E186</f>
        <v>0.36980609418282545</v>
      </c>
      <c r="F195" s="20">
        <f>E195*(365.25/7)</f>
        <v>19.295953700039572</v>
      </c>
      <c r="G195" s="20">
        <v>8.3102493074792231E-3</v>
      </c>
      <c r="I195" s="20">
        <f>F195*H196</f>
        <v>3.4692832594719028E-3</v>
      </c>
    </row>
    <row r="196" spans="1:9">
      <c r="C196" s="27"/>
      <c r="D196" s="34" t="s">
        <v>154</v>
      </c>
      <c r="E196" s="29"/>
      <c r="H196" s="26">
        <f>B473</f>
        <v>1.7979330347713199E-4</v>
      </c>
    </row>
    <row r="197" spans="1:9" s="27" customFormat="1">
      <c r="B197" s="27" t="s">
        <v>25</v>
      </c>
      <c r="D197" s="27" t="s">
        <v>136</v>
      </c>
      <c r="E197" s="33">
        <f>(E200-SUM(E157,E161,E177,E186))/2</f>
        <v>39.299999999999997</v>
      </c>
      <c r="F197" s="27">
        <f>E197*(365.25/7)</f>
        <v>2050.6178571428572</v>
      </c>
      <c r="G197" s="27">
        <v>1</v>
      </c>
      <c r="H197" s="28"/>
      <c r="I197" s="27">
        <f>F197*H199</f>
        <v>0.10380242900100939</v>
      </c>
    </row>
    <row r="198" spans="1:9">
      <c r="C198" s="27" t="s">
        <v>25</v>
      </c>
      <c r="D198" s="27"/>
      <c r="E198" s="29" t="s">
        <v>105</v>
      </c>
      <c r="F198" s="27" t="e">
        <f>E198*(365.25/7)</f>
        <v>#VALUE!</v>
      </c>
      <c r="G198" s="20">
        <v>1</v>
      </c>
    </row>
    <row r="199" spans="1:9">
      <c r="C199" s="27"/>
      <c r="D199" s="34" t="s">
        <v>156</v>
      </c>
      <c r="E199" s="29"/>
      <c r="F199" s="27"/>
      <c r="H199" s="26">
        <f>B532</f>
        <v>5.0620074646983798E-5</v>
      </c>
    </row>
    <row r="200" spans="1:9" s="31" customFormat="1">
      <c r="A200" s="31" t="s">
        <v>157</v>
      </c>
      <c r="E200" s="36">
        <f>E17</f>
        <v>282.39999999999998</v>
      </c>
      <c r="F200" s="31">
        <f>E200*(365.25/7)</f>
        <v>14735.22857142857</v>
      </c>
      <c r="H200" s="32"/>
      <c r="I200" s="31">
        <f>SUM(I161,I170,I157,I177,I186,I197)</f>
        <v>5.3122584647172015</v>
      </c>
    </row>
    <row r="201" spans="1:9">
      <c r="C201" s="27"/>
      <c r="D201" s="27"/>
      <c r="E201" s="29"/>
      <c r="F201" s="27"/>
    </row>
    <row r="202" spans="1:9" s="27" customFormat="1">
      <c r="A202" s="27" t="s">
        <v>26</v>
      </c>
      <c r="E202" s="29"/>
      <c r="H202" s="28"/>
    </row>
    <row r="203" spans="1:9" s="27" customFormat="1">
      <c r="B203" s="27" t="s">
        <v>158</v>
      </c>
      <c r="E203" s="33">
        <f>E25</f>
        <v>20.7</v>
      </c>
      <c r="F203" s="27">
        <f>E203*(365.25/7)</f>
        <v>1080.0964285714285</v>
      </c>
      <c r="G203" s="27">
        <v>0.97826086956521752</v>
      </c>
      <c r="H203" s="28"/>
      <c r="I203" s="27">
        <f>SUM(I204,I206,I208)</f>
        <v>0.18884345420408011</v>
      </c>
    </row>
    <row r="204" spans="1:9">
      <c r="A204" s="20"/>
      <c r="C204" s="27" t="s">
        <v>159</v>
      </c>
      <c r="D204" s="27"/>
      <c r="E204" s="29">
        <f>G204*E203</f>
        <v>17.55</v>
      </c>
      <c r="F204" s="20">
        <f>E204*(365.25/7)</f>
        <v>915.73392857142869</v>
      </c>
      <c r="G204" s="20">
        <v>0.84782608695652184</v>
      </c>
      <c r="I204" s="20">
        <f>F204*H205</f>
        <v>0.1588836630111938</v>
      </c>
    </row>
    <row r="205" spans="1:9">
      <c r="A205" s="20"/>
      <c r="C205" s="27"/>
      <c r="D205" s="34" t="s">
        <v>160</v>
      </c>
      <c r="E205" s="29"/>
      <c r="H205" s="26">
        <f>B484</f>
        <v>1.73504178510735E-4</v>
      </c>
    </row>
    <row r="206" spans="1:9">
      <c r="A206" s="20"/>
      <c r="C206" s="27" t="s">
        <v>161</v>
      </c>
      <c r="D206" s="27"/>
      <c r="E206" s="29">
        <f>G206*E203</f>
        <v>2.6999999999999997</v>
      </c>
      <c r="F206" s="20">
        <f>E206*(365.25/7)</f>
        <v>140.88214285714284</v>
      </c>
      <c r="G206" s="20">
        <v>0.13043478260869565</v>
      </c>
      <c r="I206" s="20">
        <f>F206*H207</f>
        <v>2.7871841763184746E-2</v>
      </c>
    </row>
    <row r="207" spans="1:9">
      <c r="A207" s="20"/>
      <c r="C207" s="27"/>
      <c r="D207" s="34" t="s">
        <v>125</v>
      </c>
      <c r="E207" s="29"/>
      <c r="H207" s="26">
        <f>B468</f>
        <v>1.9783800273003599E-4</v>
      </c>
    </row>
    <row r="208" spans="1:9">
      <c r="A208" s="20"/>
      <c r="C208" s="27" t="s">
        <v>162</v>
      </c>
      <c r="D208" s="27">
        <f>F203-SUM(F204,F206)</f>
        <v>23.480357142856974</v>
      </c>
      <c r="E208" s="29" t="s">
        <v>105</v>
      </c>
      <c r="F208" s="20" t="e">
        <f>E208*(365.25/7)</f>
        <v>#VALUE!</v>
      </c>
      <c r="G208" s="20">
        <v>2.1739130434782483E-2</v>
      </c>
      <c r="I208" s="20">
        <f>D208*H209</f>
        <v>2.0879494297015699E-3</v>
      </c>
    </row>
    <row r="209" spans="1:9">
      <c r="A209" s="20"/>
      <c r="C209" s="27"/>
      <c r="D209" s="34" t="s">
        <v>139</v>
      </c>
      <c r="E209" s="29"/>
      <c r="H209" s="26">
        <f>B555</f>
        <v>8.8923239838230102E-5</v>
      </c>
    </row>
    <row r="210" spans="1:9" s="27" customFormat="1">
      <c r="B210" s="27" t="s">
        <v>28</v>
      </c>
      <c r="E210" s="33">
        <f>E234-SUM(E203,E213,E220,E223,E227)</f>
        <v>5.8999999999999986</v>
      </c>
      <c r="F210" s="27">
        <f>E210*(365.25/7)</f>
        <v>307.85357142857134</v>
      </c>
      <c r="G210" s="27">
        <v>1</v>
      </c>
      <c r="H210" s="28"/>
      <c r="I210" s="27">
        <f>F211*H212</f>
        <v>6.0905135704737025E-2</v>
      </c>
    </row>
    <row r="211" spans="1:9">
      <c r="A211" s="20"/>
      <c r="C211" s="27" t="s">
        <v>28</v>
      </c>
      <c r="D211" s="27"/>
      <c r="E211" s="29">
        <f>G211*E210</f>
        <v>5.8999999999999986</v>
      </c>
      <c r="F211" s="20">
        <f>E211*(365.25/7)</f>
        <v>307.85357142857134</v>
      </c>
      <c r="G211" s="20">
        <v>1</v>
      </c>
    </row>
    <row r="212" spans="1:9">
      <c r="A212" s="20"/>
      <c r="C212" s="27"/>
      <c r="D212" s="34" t="s">
        <v>125</v>
      </c>
      <c r="E212" s="29"/>
      <c r="H212" s="26">
        <f>B468</f>
        <v>1.9783800273003599E-4</v>
      </c>
    </row>
    <row r="213" spans="1:9" s="27" customFormat="1">
      <c r="B213" s="27" t="s">
        <v>29</v>
      </c>
      <c r="E213" s="33">
        <f>E27</f>
        <v>16.2</v>
      </c>
      <c r="F213" s="27">
        <f>E213*(365.25/7)</f>
        <v>845.29285714285709</v>
      </c>
      <c r="G213" s="27">
        <v>1</v>
      </c>
      <c r="H213" s="28"/>
      <c r="I213" s="27">
        <f>SUM(I214,I215,I217)</f>
        <v>0.10756127673261733</v>
      </c>
    </row>
    <row r="214" spans="1:9">
      <c r="A214" s="20"/>
      <c r="C214" s="27" t="s">
        <v>163</v>
      </c>
      <c r="D214" s="27"/>
      <c r="E214" s="29">
        <f>G214*E213</f>
        <v>13.499999999999998</v>
      </c>
      <c r="F214" s="20">
        <f>E214*(365.25/7)</f>
        <v>704.41071428571422</v>
      </c>
      <c r="G214" s="20">
        <v>0.83333333333333326</v>
      </c>
      <c r="I214" s="20">
        <f>F214*H216</f>
        <v>9.3196237815323116E-2</v>
      </c>
    </row>
    <row r="215" spans="1:9">
      <c r="A215" s="20"/>
      <c r="C215" s="27" t="s">
        <v>164</v>
      </c>
      <c r="D215" s="27"/>
      <c r="E215" s="29">
        <f>G215*E213</f>
        <v>1.3499999999999999</v>
      </c>
      <c r="F215" s="20">
        <f>E215*(365.25/7)</f>
        <v>70.441071428571419</v>
      </c>
      <c r="G215" s="20">
        <v>8.3333333333333329E-2</v>
      </c>
      <c r="I215" s="20">
        <f>F215*H216</f>
        <v>9.3196237815323119E-3</v>
      </c>
    </row>
    <row r="216" spans="1:9">
      <c r="A216" s="20"/>
      <c r="C216" s="27"/>
      <c r="D216" s="34" t="s">
        <v>165</v>
      </c>
      <c r="E216" s="29"/>
      <c r="H216" s="26">
        <f>B482</f>
        <v>1.32303833438743E-4</v>
      </c>
    </row>
    <row r="217" spans="1:9">
      <c r="A217" s="20"/>
      <c r="C217" s="27" t="s">
        <v>166</v>
      </c>
      <c r="D217" s="27"/>
      <c r="E217" s="29">
        <f>G217*E213</f>
        <v>1.3499999999999999</v>
      </c>
      <c r="F217" s="20">
        <f>E217*(365.25/7)</f>
        <v>70.441071428571419</v>
      </c>
      <c r="G217" s="20">
        <v>8.3333333333333329E-2</v>
      </c>
      <c r="I217" s="20">
        <f>F217*AVERAGE(H218:H219)</f>
        <v>5.0454151357618967E-3</v>
      </c>
    </row>
    <row r="218" spans="1:9">
      <c r="A218" s="20"/>
      <c r="C218" s="27"/>
      <c r="D218" s="34" t="s">
        <v>139</v>
      </c>
      <c r="E218" s="29"/>
      <c r="H218" s="26">
        <f>B555</f>
        <v>8.8923239838230102E-5</v>
      </c>
    </row>
    <row r="219" spans="1:9">
      <c r="A219" s="20"/>
      <c r="C219" s="27"/>
      <c r="D219" s="34" t="s">
        <v>167</v>
      </c>
      <c r="E219" s="29"/>
      <c r="H219" s="26">
        <f>B528</f>
        <v>5.4328844022477301E-5</v>
      </c>
    </row>
    <row r="220" spans="1:9" s="27" customFormat="1">
      <c r="B220" s="27" t="s">
        <v>168</v>
      </c>
      <c r="E220" s="33">
        <f>E28</f>
        <v>4</v>
      </c>
      <c r="F220" s="27">
        <f>E220*(365.25/7)</f>
        <v>208.71428571428572</v>
      </c>
      <c r="G220" s="27">
        <v>1</v>
      </c>
      <c r="H220" s="28"/>
      <c r="I220" s="27">
        <f>F220*H222</f>
        <v>3.0522476350164515E-2</v>
      </c>
    </row>
    <row r="221" spans="1:9">
      <c r="A221" s="20"/>
      <c r="C221" s="27" t="s">
        <v>168</v>
      </c>
      <c r="D221" s="27"/>
      <c r="E221" s="29">
        <f>G221*E220</f>
        <v>4</v>
      </c>
      <c r="F221" s="20">
        <f>E221*(365.25/7)</f>
        <v>208.71428571428572</v>
      </c>
      <c r="G221" s="20">
        <v>1</v>
      </c>
    </row>
    <row r="222" spans="1:9">
      <c r="A222" s="20"/>
      <c r="D222" s="3" t="s">
        <v>169</v>
      </c>
      <c r="E222" s="29"/>
      <c r="H222" s="26">
        <f>B485</f>
        <v>1.4624047532590801E-4</v>
      </c>
    </row>
    <row r="223" spans="1:9" s="27" customFormat="1">
      <c r="B223" s="27" t="s">
        <v>31</v>
      </c>
      <c r="E223" s="33">
        <f>E29</f>
        <v>6.2</v>
      </c>
      <c r="F223" s="27">
        <f>E223*(365.25/7)</f>
        <v>323.50714285714287</v>
      </c>
      <c r="G223" s="27">
        <v>1</v>
      </c>
      <c r="H223" s="28"/>
      <c r="I223" s="27">
        <f>SUM(I224:I225)</f>
        <v>4.7309838342754998E-2</v>
      </c>
    </row>
    <row r="224" spans="1:9">
      <c r="A224" s="20"/>
      <c r="C224" s="27" t="s">
        <v>170</v>
      </c>
      <c r="D224" s="27"/>
      <c r="E224" s="29">
        <f>G224*E223</f>
        <v>2.9708333333333332</v>
      </c>
      <c r="F224" s="20">
        <f>E224*(365.25/7)</f>
        <v>155.01383928571428</v>
      </c>
      <c r="G224" s="20">
        <v>0.47916666666666663</v>
      </c>
      <c r="I224" s="20">
        <f>F224*H226</f>
        <v>2.2669297539236768E-2</v>
      </c>
    </row>
    <row r="225" spans="1:9">
      <c r="A225" s="20"/>
      <c r="C225" s="27" t="s">
        <v>171</v>
      </c>
      <c r="D225" s="27"/>
      <c r="E225" s="29">
        <f>G225*E223</f>
        <v>3.229166666666667</v>
      </c>
      <c r="F225" s="20">
        <f>E225*(365.25/7)</f>
        <v>168.49330357142858</v>
      </c>
      <c r="G225" s="20">
        <v>0.52083333333333337</v>
      </c>
      <c r="I225" s="20">
        <f>F225*H226</f>
        <v>2.464054080351823E-2</v>
      </c>
    </row>
    <row r="226" spans="1:9">
      <c r="A226" s="20"/>
      <c r="D226" s="3" t="s">
        <v>169</v>
      </c>
      <c r="E226" s="29"/>
      <c r="H226" s="26">
        <f>B485</f>
        <v>1.4624047532590801E-4</v>
      </c>
    </row>
    <row r="227" spans="1:9" s="27" customFormat="1">
      <c r="B227" s="27" t="s">
        <v>32</v>
      </c>
      <c r="E227" s="33">
        <f>E30</f>
        <v>11.5</v>
      </c>
      <c r="F227" s="27">
        <f>E227*(365.25/7)</f>
        <v>600.05357142857144</v>
      </c>
      <c r="G227" s="27">
        <v>0.9882352941176471</v>
      </c>
      <c r="H227" s="28"/>
      <c r="I227" s="27">
        <f>SUM(I228,I231)</f>
        <v>7.0934915748065389E-2</v>
      </c>
    </row>
    <row r="228" spans="1:9">
      <c r="A228" s="20"/>
      <c r="C228" s="27" t="s">
        <v>172</v>
      </c>
      <c r="D228" s="27"/>
      <c r="E228" s="29">
        <f>G228*E227</f>
        <v>8.3882352941176475</v>
      </c>
      <c r="F228" s="20">
        <f>E228*(365.25/7)</f>
        <v>437.68613445378156</v>
      </c>
      <c r="G228" s="20">
        <v>0.72941176470588243</v>
      </c>
      <c r="I228" s="20">
        <f>F228*AVERAGE(H229:H230)</f>
        <v>6.0792058010165281E-2</v>
      </c>
    </row>
    <row r="229" spans="1:9">
      <c r="A229" s="20"/>
      <c r="C229" s="3"/>
      <c r="D229" s="3" t="s">
        <v>169</v>
      </c>
      <c r="E229" s="29"/>
      <c r="H229" s="26">
        <f>B485</f>
        <v>1.4624047532590801E-4</v>
      </c>
    </row>
    <row r="230" spans="1:9">
      <c r="A230" s="20"/>
      <c r="C230" s="37"/>
      <c r="D230" s="37" t="s">
        <v>173</v>
      </c>
      <c r="E230" s="29"/>
      <c r="H230" s="26">
        <f>B476</f>
        <v>1.3154789046745599E-4</v>
      </c>
    </row>
    <row r="231" spans="1:9">
      <c r="A231" s="20"/>
      <c r="C231" s="27" t="s">
        <v>174</v>
      </c>
      <c r="D231" s="27"/>
      <c r="E231" s="29">
        <f>G231*E227</f>
        <v>2.9764705882352942</v>
      </c>
      <c r="F231" s="20">
        <f>E231*(365.25/7)</f>
        <v>155.30798319327732</v>
      </c>
      <c r="G231" s="20">
        <v>0.25882352941176473</v>
      </c>
      <c r="I231" s="20">
        <f>F231*AVERAGE(H232:H233)</f>
        <v>1.0142857737900109E-2</v>
      </c>
    </row>
    <row r="232" spans="1:9">
      <c r="A232" s="20"/>
      <c r="D232" s="38" t="s">
        <v>146</v>
      </c>
      <c r="E232" s="29"/>
      <c r="H232" s="26">
        <f>B540</f>
        <v>7.6233566213980704E-5</v>
      </c>
    </row>
    <row r="233" spans="1:9">
      <c r="A233" s="20"/>
      <c r="D233" s="3" t="s">
        <v>175</v>
      </c>
      <c r="E233" s="29"/>
      <c r="H233" s="26">
        <f>B556</f>
        <v>5.4382484929733503E-5</v>
      </c>
    </row>
    <row r="234" spans="1:9" s="31" customFormat="1">
      <c r="A234" s="31" t="s">
        <v>176</v>
      </c>
      <c r="E234" s="36">
        <f>E24</f>
        <v>64.5</v>
      </c>
      <c r="F234" s="31">
        <f>E234*(365.25/7)</f>
        <v>3365.5178571428573</v>
      </c>
      <c r="H234" s="32"/>
      <c r="I234" s="31">
        <f>SUM(I227,I220,I213,I210,I203,I223)</f>
        <v>0.50607709708241944</v>
      </c>
    </row>
    <row r="235" spans="1:9">
      <c r="C235" s="27"/>
      <c r="D235" s="27"/>
      <c r="F235" s="27"/>
    </row>
    <row r="236" spans="1:9" s="27" customFormat="1">
      <c r="A236" s="27" t="s">
        <v>33</v>
      </c>
      <c r="H236" s="28"/>
    </row>
    <row r="237" spans="1:9" s="27" customFormat="1">
      <c r="B237" s="27" t="s">
        <v>34</v>
      </c>
      <c r="E237" s="27">
        <f>E32</f>
        <v>8.4</v>
      </c>
      <c r="F237" s="27">
        <f>E237*(365.25/7)</f>
        <v>438.3</v>
      </c>
      <c r="G237" s="27">
        <v>0.98648648648648651</v>
      </c>
      <c r="H237" s="28"/>
      <c r="I237" s="27">
        <f>SUM(I238,I239,I241)</f>
        <v>5.6932014949452103E-2</v>
      </c>
    </row>
    <row r="238" spans="1:9">
      <c r="C238" s="27" t="s">
        <v>177</v>
      </c>
      <c r="D238" s="27"/>
      <c r="E238" s="20">
        <f>G238*E237</f>
        <v>6.6972972972972968</v>
      </c>
      <c r="F238" s="20">
        <f>E238*(365.25/7)</f>
        <v>349.45540540540537</v>
      </c>
      <c r="G238" s="20">
        <v>0.79729729729729726</v>
      </c>
      <c r="I238" s="20">
        <f>F238*H240</f>
        <v>4.5970121393530697E-2</v>
      </c>
    </row>
    <row r="239" spans="1:9">
      <c r="C239" s="27" t="s">
        <v>178</v>
      </c>
      <c r="D239" s="27"/>
      <c r="E239" s="20">
        <f>G239*E237</f>
        <v>0.22702702702702704</v>
      </c>
      <c r="F239" s="20">
        <f>E239*(365.25/7)</f>
        <v>11.845945945945948</v>
      </c>
      <c r="G239" s="20">
        <v>2.7027027027027029E-2</v>
      </c>
      <c r="I239" s="20">
        <f>F239*H240</f>
        <v>1.5583091997807019E-3</v>
      </c>
    </row>
    <row r="240" spans="1:9">
      <c r="C240" s="27"/>
      <c r="D240" s="37" t="s">
        <v>173</v>
      </c>
      <c r="H240" s="26">
        <f>B476</f>
        <v>1.3154789046745599E-4</v>
      </c>
    </row>
    <row r="241" spans="1:9">
      <c r="C241" s="27" t="s">
        <v>179</v>
      </c>
      <c r="D241" s="27"/>
      <c r="E241" s="20">
        <f>G241*E237</f>
        <v>1.362162162162162</v>
      </c>
      <c r="F241" s="20">
        <f>E241*(365.25/7)</f>
        <v>71.075675675675669</v>
      </c>
      <c r="G241" s="20">
        <v>0.16216216216216214</v>
      </c>
      <c r="I241" s="20">
        <f>F241*H242</f>
        <v>9.4035843561407102E-3</v>
      </c>
    </row>
    <row r="242" spans="1:9">
      <c r="C242" s="27"/>
      <c r="D242" s="34" t="s">
        <v>165</v>
      </c>
      <c r="H242" s="26">
        <f>B482</f>
        <v>1.32303833438743E-4</v>
      </c>
    </row>
    <row r="243" spans="1:9" s="27" customFormat="1">
      <c r="B243" s="27" t="s">
        <v>35</v>
      </c>
      <c r="D243" s="27" t="s">
        <v>136</v>
      </c>
      <c r="E243" s="27">
        <f>(E251-E237)/2</f>
        <v>7.4999999999999991</v>
      </c>
      <c r="F243" s="27">
        <f>E243*(365.25/7)</f>
        <v>391.33928571428567</v>
      </c>
      <c r="G243" s="27">
        <v>0.96129032258064506</v>
      </c>
      <c r="H243" s="28"/>
      <c r="I243" s="27">
        <f>SUM(I244,I245,I246)</f>
        <v>1.6616262631443657E-2</v>
      </c>
    </row>
    <row r="244" spans="1:9">
      <c r="C244" s="27" t="s">
        <v>180</v>
      </c>
      <c r="D244" s="27"/>
      <c r="E244" s="20">
        <f>G244*E243</f>
        <v>5.0806451612903221</v>
      </c>
      <c r="F244" s="20">
        <f>E244*(365.25/7)</f>
        <v>265.10080645161287</v>
      </c>
      <c r="G244" s="20">
        <v>0.67741935483870963</v>
      </c>
      <c r="I244" s="20">
        <f>F244*H247</f>
        <v>1.1329269975984314E-2</v>
      </c>
    </row>
    <row r="245" spans="1:9">
      <c r="C245" s="27" t="s">
        <v>181</v>
      </c>
      <c r="D245" s="27"/>
      <c r="E245" s="20">
        <f>G245*E243</f>
        <v>2.129032258064516</v>
      </c>
      <c r="F245" s="20">
        <f>E245*(365.25/7)</f>
        <v>111.08986175115207</v>
      </c>
      <c r="G245" s="20">
        <v>0.28387096774193549</v>
      </c>
      <c r="I245" s="20">
        <f>F245*H247</f>
        <v>4.7475036089839034E-3</v>
      </c>
    </row>
    <row r="246" spans="1:9">
      <c r="C246" s="27" t="s">
        <v>182</v>
      </c>
      <c r="D246" s="27"/>
      <c r="E246" s="20">
        <f>G246*E243</f>
        <v>0.24193548387096769</v>
      </c>
      <c r="F246" s="20">
        <f>E246*(365.25/7)</f>
        <v>12.623847926267279</v>
      </c>
      <c r="G246" s="20">
        <v>3.2258064516129031E-2</v>
      </c>
      <c r="I246" s="20">
        <f>F246*H247</f>
        <v>5.3948904647544349E-4</v>
      </c>
    </row>
    <row r="247" spans="1:9">
      <c r="C247" s="27"/>
      <c r="D247" s="37" t="s">
        <v>183</v>
      </c>
      <c r="H247" s="26">
        <f>B550</f>
        <v>4.2735705438346799E-5</v>
      </c>
    </row>
    <row r="248" spans="1:9" s="27" customFormat="1">
      <c r="B248" s="27" t="s">
        <v>36</v>
      </c>
      <c r="D248" s="27" t="s">
        <v>136</v>
      </c>
      <c r="E248" s="27">
        <f>(E251-E237)/2</f>
        <v>7.4999999999999991</v>
      </c>
      <c r="F248" s="20">
        <f>E248*(365.25/7)</f>
        <v>391.33928571428567</v>
      </c>
      <c r="G248" s="27">
        <v>1</v>
      </c>
      <c r="H248" s="28"/>
      <c r="I248" s="27">
        <f>F248*H250</f>
        <v>2.5671079191406508E-2</v>
      </c>
    </row>
    <row r="249" spans="1:9">
      <c r="C249" s="27" t="s">
        <v>36</v>
      </c>
      <c r="D249" s="27"/>
      <c r="E249" s="20" t="s">
        <v>105</v>
      </c>
      <c r="F249" s="20" t="e">
        <f>E249*(365.25/7)</f>
        <v>#VALUE!</v>
      </c>
      <c r="G249" s="20">
        <v>1</v>
      </c>
    </row>
    <row r="250" spans="1:9">
      <c r="C250" s="27"/>
      <c r="D250" s="20" t="s">
        <v>184</v>
      </c>
      <c r="H250" s="26">
        <f>B549</f>
        <v>6.5598012079341302E-5</v>
      </c>
    </row>
    <row r="251" spans="1:9" s="31" customFormat="1">
      <c r="A251" s="31" t="s">
        <v>185</v>
      </c>
      <c r="E251" s="31">
        <f>E31</f>
        <v>23.4</v>
      </c>
      <c r="F251" s="31">
        <f>E251*(365.25/7)</f>
        <v>1220.9785714285715</v>
      </c>
      <c r="H251" s="32"/>
      <c r="I251" s="31">
        <f>SUM(I248,I243,I237)</f>
        <v>9.9219356772302272E-2</v>
      </c>
    </row>
    <row r="252" spans="1:9">
      <c r="C252" s="27"/>
      <c r="D252" s="27"/>
      <c r="F252" s="27"/>
    </row>
    <row r="253" spans="1:9" s="27" customFormat="1">
      <c r="A253" s="27" t="s">
        <v>37</v>
      </c>
      <c r="H253" s="28"/>
    </row>
    <row r="254" spans="1:9" s="27" customFormat="1">
      <c r="B254" s="27" t="s">
        <v>38</v>
      </c>
      <c r="E254" s="27">
        <f>E36</f>
        <v>60.9</v>
      </c>
      <c r="F254" s="27">
        <f>E254*(365.25/7)</f>
        <v>3177.6750000000002</v>
      </c>
      <c r="G254" s="27">
        <v>0.96780684104627757</v>
      </c>
      <c r="H254" s="28"/>
      <c r="I254" s="27">
        <f>F254*H259</f>
        <v>0.31465782409460058</v>
      </c>
    </row>
    <row r="255" spans="1:9">
      <c r="C255" s="27" t="s">
        <v>186</v>
      </c>
      <c r="D255" s="27"/>
      <c r="E255" s="20">
        <f>G255*E254</f>
        <v>13.233802816901409</v>
      </c>
      <c r="F255" s="20">
        <f>E255*(365.25/7)</f>
        <v>690.52092555332001</v>
      </c>
      <c r="G255" s="20">
        <v>0.21730382293762576</v>
      </c>
    </row>
    <row r="256" spans="1:9">
      <c r="C256" s="27" t="s">
        <v>187</v>
      </c>
      <c r="D256" s="27"/>
      <c r="E256" s="20">
        <f>G256*E254</f>
        <v>44.84788732394366</v>
      </c>
      <c r="F256" s="20">
        <f>E256*(365.25/7)</f>
        <v>2340.0986921529175</v>
      </c>
      <c r="G256" s="20">
        <v>0.73641851106639833</v>
      </c>
    </row>
    <row r="257" spans="1:9">
      <c r="C257" s="27" t="s">
        <v>188</v>
      </c>
      <c r="D257" s="27"/>
      <c r="E257" s="20" t="s">
        <v>105</v>
      </c>
      <c r="F257" s="20" t="e">
        <f>E257*(365.25/7)</f>
        <v>#VALUE!</v>
      </c>
      <c r="G257" s="20">
        <v>3.2193158953722434E-2</v>
      </c>
    </row>
    <row r="258" spans="1:9">
      <c r="C258" s="27" t="s">
        <v>189</v>
      </c>
      <c r="D258" s="27"/>
      <c r="E258" s="20">
        <f>G258*E254</f>
        <v>0.85774647887323929</v>
      </c>
      <c r="F258" s="20">
        <f>E258*(365.25/7)</f>
        <v>44.75598591549295</v>
      </c>
      <c r="G258" s="20">
        <v>1.408450704225352E-2</v>
      </c>
    </row>
    <row r="259" spans="1:9">
      <c r="C259" s="27"/>
      <c r="D259" s="34" t="s">
        <v>190</v>
      </c>
      <c r="H259" s="26">
        <f>B481</f>
        <v>9.9021399008583497E-5</v>
      </c>
    </row>
    <row r="260" spans="1:9" s="27" customFormat="1">
      <c r="B260" s="27" t="s">
        <v>39</v>
      </c>
      <c r="E260" s="27">
        <f>E37</f>
        <v>81.2</v>
      </c>
      <c r="F260" s="27">
        <f>E260*(365.25/7)</f>
        <v>4236.9000000000005</v>
      </c>
      <c r="G260" s="27">
        <v>1</v>
      </c>
      <c r="H260" s="28"/>
      <c r="I260" s="27">
        <f>SUM(I261,I263,I265,I267,I269)</f>
        <v>4.5512114076923798</v>
      </c>
    </row>
    <row r="261" spans="1:9">
      <c r="C261" s="27" t="s">
        <v>191</v>
      </c>
      <c r="D261" s="27"/>
      <c r="E261" s="20">
        <f>G261*E260</f>
        <v>7.4031837916063683</v>
      </c>
      <c r="F261" s="20">
        <f>E261*(365.25/7)</f>
        <v>386.28755426917519</v>
      </c>
      <c r="G261" s="20">
        <v>9.1172214182344433E-2</v>
      </c>
      <c r="I261" s="20">
        <f>F261*H262</f>
        <v>3.8250734043337849E-2</v>
      </c>
    </row>
    <row r="262" spans="1:9">
      <c r="C262" s="27"/>
      <c r="D262" s="34" t="s">
        <v>190</v>
      </c>
      <c r="H262" s="26">
        <f>B481</f>
        <v>9.9021399008583497E-5</v>
      </c>
    </row>
    <row r="263" spans="1:9">
      <c r="C263" s="27" t="s">
        <v>192</v>
      </c>
      <c r="D263" s="27"/>
      <c r="E263" s="20">
        <f>G263*E260</f>
        <v>45.124167872648343</v>
      </c>
      <c r="F263" s="20">
        <f>E263*(365.25/7)</f>
        <v>2354.5146164978296</v>
      </c>
      <c r="G263" s="20">
        <v>0.55571635311143275</v>
      </c>
      <c r="I263" s="20">
        <f>F263*H264</f>
        <v>4.2695428864800196</v>
      </c>
    </row>
    <row r="264" spans="1:9">
      <c r="C264" s="27"/>
      <c r="D264" s="20" t="s">
        <v>193</v>
      </c>
      <c r="H264" s="26">
        <f>B511</f>
        <v>1.81334312242693E-3</v>
      </c>
    </row>
    <row r="265" spans="1:9">
      <c r="C265" s="27" t="s">
        <v>194</v>
      </c>
      <c r="D265" s="27"/>
      <c r="E265" s="20">
        <f>G265*E260</f>
        <v>4.4654124457308253</v>
      </c>
      <c r="F265" s="20">
        <f>E265*(365.25/7)</f>
        <v>232.99884225759772</v>
      </c>
      <c r="G265" s="20">
        <v>5.4992764109985527E-2</v>
      </c>
      <c r="I265" s="20">
        <f>F265*H266</f>
        <v>4.1891631555840671E-2</v>
      </c>
    </row>
    <row r="266" spans="1:9">
      <c r="A266" s="20"/>
      <c r="C266" s="27"/>
      <c r="D266" s="37" t="s">
        <v>154</v>
      </c>
      <c r="H266" s="26">
        <f>B473</f>
        <v>1.7979330347713199E-4</v>
      </c>
    </row>
    <row r="267" spans="1:9">
      <c r="A267" s="20"/>
      <c r="C267" s="27" t="s">
        <v>195</v>
      </c>
      <c r="D267" s="27"/>
      <c r="E267" s="20">
        <f>G267*E260</f>
        <v>10.928509406657021</v>
      </c>
      <c r="F267" s="20">
        <f>E267*(365.25/7)</f>
        <v>570.23400868306817</v>
      </c>
      <c r="G267" s="20">
        <v>0.13458755426917512</v>
      </c>
      <c r="I267" s="20">
        <f>F267*H268</f>
        <v>5.0707055518039855E-2</v>
      </c>
    </row>
    <row r="268" spans="1:9">
      <c r="A268" s="20"/>
      <c r="C268" s="27"/>
      <c r="D268" s="37" t="s">
        <v>139</v>
      </c>
      <c r="H268" s="26">
        <f>B555</f>
        <v>8.8923239838230102E-5</v>
      </c>
    </row>
    <row r="269" spans="1:9">
      <c r="A269" s="20"/>
      <c r="C269" s="27" t="s">
        <v>196</v>
      </c>
      <c r="D269" s="27"/>
      <c r="E269" s="20">
        <f>G269*E260</f>
        <v>13.278726483357454</v>
      </c>
      <c r="F269" s="20">
        <f>E269*(365.25/7)</f>
        <v>692.86497829233008</v>
      </c>
      <c r="G269" s="20">
        <v>0.16353111432706224</v>
      </c>
      <c r="I269" s="20">
        <f>F269*H270</f>
        <v>0.15081910009514138</v>
      </c>
    </row>
    <row r="270" spans="1:9">
      <c r="A270" s="20"/>
      <c r="C270" s="27"/>
      <c r="D270" s="37" t="s">
        <v>197</v>
      </c>
      <c r="H270" s="26">
        <f>B516</f>
        <v>2.1767459002886499E-4</v>
      </c>
    </row>
    <row r="271" spans="1:9" s="27" customFormat="1">
      <c r="B271" s="27" t="s">
        <v>40</v>
      </c>
      <c r="E271" s="27">
        <f>E38</f>
        <v>26.9</v>
      </c>
      <c r="F271" s="27">
        <f>E271*(365.25/7)</f>
        <v>1403.6035714285715</v>
      </c>
      <c r="G271" s="27">
        <v>1.0047169811320757</v>
      </c>
      <c r="H271" s="28"/>
      <c r="I271" s="27">
        <f>SUM(I272,I274,I276,I278,I280,I282,I287)</f>
        <v>1.2499233690029585</v>
      </c>
    </row>
    <row r="272" spans="1:9">
      <c r="A272" s="20"/>
      <c r="C272" s="27" t="s">
        <v>198</v>
      </c>
      <c r="D272" s="27"/>
      <c r="E272" s="20">
        <f>G272*E271</f>
        <v>0.63443396226415094</v>
      </c>
      <c r="F272" s="20">
        <f>E272*(365.25/7)</f>
        <v>33.103857816711589</v>
      </c>
      <c r="G272" s="20">
        <v>2.358490566037736E-2</v>
      </c>
      <c r="I272" s="20">
        <f>F272*H273</f>
        <v>5.4606746367121858E-2</v>
      </c>
    </row>
    <row r="273" spans="1:9">
      <c r="A273" s="20"/>
      <c r="C273" s="27"/>
      <c r="D273" s="3" t="s">
        <v>199</v>
      </c>
      <c r="H273" s="26">
        <f>B512</f>
        <v>1.6495583889185E-3</v>
      </c>
    </row>
    <row r="274" spans="1:9">
      <c r="A274" s="20"/>
      <c r="C274" s="27" t="s">
        <v>200</v>
      </c>
      <c r="D274" s="27"/>
      <c r="E274" s="20">
        <f>G274*E271</f>
        <v>4.3141509433962257</v>
      </c>
      <c r="F274" s="20">
        <f>E274*(365.25/7)</f>
        <v>225.10623315363878</v>
      </c>
      <c r="G274" s="20">
        <v>0.16037735849056603</v>
      </c>
      <c r="I274" s="20">
        <f>F274*H275</f>
        <v>0.40819483970458387</v>
      </c>
    </row>
    <row r="275" spans="1:9">
      <c r="A275" s="20"/>
      <c r="C275" s="27"/>
      <c r="D275" s="34" t="s">
        <v>193</v>
      </c>
      <c r="H275" s="26">
        <f>B511</f>
        <v>1.81334312242693E-3</v>
      </c>
    </row>
    <row r="276" spans="1:9">
      <c r="A276" s="20"/>
      <c r="C276" s="27" t="s">
        <v>201</v>
      </c>
      <c r="D276" s="27"/>
      <c r="E276" s="20">
        <f>G276*E271</f>
        <v>2.4108490566037735</v>
      </c>
      <c r="F276" s="20">
        <f>E276*(365.25/7)</f>
        <v>125.79465970350404</v>
      </c>
      <c r="G276" s="20">
        <v>8.9622641509433956E-2</v>
      </c>
      <c r="I276" s="20">
        <f>F276*H277</f>
        <v>0.10200440915313266</v>
      </c>
    </row>
    <row r="277" spans="1:9">
      <c r="A277" s="20"/>
      <c r="C277" s="27"/>
      <c r="D277" s="3" t="s">
        <v>202</v>
      </c>
      <c r="H277" s="26">
        <f>B514</f>
        <v>8.1088028214834705E-4</v>
      </c>
    </row>
    <row r="278" spans="1:9">
      <c r="A278" s="20"/>
      <c r="C278" s="27" t="s">
        <v>203</v>
      </c>
      <c r="D278" s="27"/>
      <c r="E278" s="20">
        <f>G278*E271</f>
        <v>14.591981132075473</v>
      </c>
      <c r="F278" s="20">
        <f>E278*(365.25/7)</f>
        <v>761.38872978436666</v>
      </c>
      <c r="G278" s="20">
        <v>0.54245283018867929</v>
      </c>
      <c r="I278" s="20">
        <f>F278*H279</f>
        <v>0.61739510803211883</v>
      </c>
    </row>
    <row r="279" spans="1:9">
      <c r="A279" s="20"/>
      <c r="C279" s="27"/>
      <c r="D279" s="3" t="s">
        <v>202</v>
      </c>
      <c r="H279" s="26">
        <f>B514</f>
        <v>8.1088028214834705E-4</v>
      </c>
    </row>
    <row r="280" spans="1:9">
      <c r="A280" s="20"/>
      <c r="C280" s="27" t="s">
        <v>204</v>
      </c>
      <c r="D280" s="27"/>
      <c r="E280" s="20">
        <f>G280*E271</f>
        <v>0.63443396226415094</v>
      </c>
      <c r="F280" s="20">
        <f>E280*(365.25/7)</f>
        <v>33.103857816711589</v>
      </c>
      <c r="G280" s="20">
        <v>2.358490566037736E-2</v>
      </c>
      <c r="I280" s="20">
        <f>F280*H281</f>
        <v>1.7281184995615633E-2</v>
      </c>
    </row>
    <row r="281" spans="1:9">
      <c r="A281" s="20"/>
      <c r="C281" s="27"/>
      <c r="D281" s="3" t="s">
        <v>205</v>
      </c>
      <c r="H281" s="26">
        <f>B513</f>
        <v>5.2202933843232299E-4</v>
      </c>
    </row>
    <row r="282" spans="1:9">
      <c r="C282" s="27" t="s">
        <v>206</v>
      </c>
      <c r="D282" s="27"/>
      <c r="E282" s="20" t="s">
        <v>105</v>
      </c>
      <c r="F282" s="20" t="e">
        <f>E282*(365.25/7)</f>
        <v>#VALUE!</v>
      </c>
      <c r="G282" s="20">
        <v>-4.7169811320757482E-3</v>
      </c>
      <c r="I282" s="20">
        <v>0</v>
      </c>
    </row>
    <row r="283" spans="1:9">
      <c r="C283" s="27"/>
      <c r="D283" s="1" t="s">
        <v>193</v>
      </c>
    </row>
    <row r="284" spans="1:9">
      <c r="C284" s="27"/>
      <c r="D284" s="1" t="s">
        <v>199</v>
      </c>
    </row>
    <row r="285" spans="1:9">
      <c r="C285" s="27"/>
      <c r="D285" s="1" t="s">
        <v>205</v>
      </c>
    </row>
    <row r="286" spans="1:9">
      <c r="C286" s="27"/>
      <c r="D286" s="1" t="s">
        <v>202</v>
      </c>
    </row>
    <row r="287" spans="1:9">
      <c r="C287" s="27" t="s">
        <v>207</v>
      </c>
      <c r="D287" s="27"/>
      <c r="E287" s="20">
        <f>G287*E271</f>
        <v>4.4410377358490569</v>
      </c>
      <c r="F287" s="20">
        <f>E287*(365.25/7)</f>
        <v>231.72700471698116</v>
      </c>
      <c r="G287" s="20">
        <v>0.16509433962264153</v>
      </c>
      <c r="I287" s="20">
        <f>F287*H288</f>
        <v>5.0441080750385739E-2</v>
      </c>
    </row>
    <row r="288" spans="1:9">
      <c r="C288" s="27"/>
      <c r="D288" s="37" t="s">
        <v>197</v>
      </c>
      <c r="H288" s="26">
        <f>B516</f>
        <v>2.1767459002886499E-4</v>
      </c>
    </row>
    <row r="289" spans="1:9" s="31" customFormat="1">
      <c r="A289" s="31" t="s">
        <v>208</v>
      </c>
      <c r="E289" s="31">
        <f>E35</f>
        <v>169</v>
      </c>
      <c r="F289" s="31">
        <f>E289*(365.25/7)</f>
        <v>8818.1785714285725</v>
      </c>
      <c r="H289" s="32"/>
      <c r="I289" s="31">
        <f>SUM(I254,I260,I271)</f>
        <v>6.1157926007899395</v>
      </c>
    </row>
    <row r="290" spans="1:9">
      <c r="C290" s="27"/>
      <c r="D290" s="27"/>
      <c r="F290" s="27"/>
    </row>
    <row r="291" spans="1:9" s="27" customFormat="1">
      <c r="A291" s="27" t="s">
        <v>41</v>
      </c>
      <c r="H291" s="28"/>
    </row>
    <row r="292" spans="1:9" s="27" customFormat="1">
      <c r="B292" s="27" t="s">
        <v>42</v>
      </c>
      <c r="E292" s="27">
        <f>E40</f>
        <v>1.2</v>
      </c>
      <c r="F292" s="27">
        <f>E292*(365.25/7)</f>
        <v>62.614285714285714</v>
      </c>
      <c r="G292" s="27">
        <v>1</v>
      </c>
      <c r="H292" s="28"/>
      <c r="I292" s="27">
        <f>F292*H294</f>
        <v>1.3546350604766852E-2</v>
      </c>
    </row>
    <row r="293" spans="1:9">
      <c r="C293" s="27" t="s">
        <v>42</v>
      </c>
      <c r="D293" s="27"/>
      <c r="E293" s="20">
        <f>G293*E292</f>
        <v>1.2</v>
      </c>
      <c r="F293" s="20">
        <f>E293*(365.25/7)</f>
        <v>62.614285714285714</v>
      </c>
      <c r="G293" s="20">
        <v>1</v>
      </c>
    </row>
    <row r="294" spans="1:9">
      <c r="C294" s="27"/>
      <c r="D294" s="3" t="s">
        <v>209</v>
      </c>
      <c r="H294" s="26">
        <f>B515</f>
        <v>2.1634600555183199E-4</v>
      </c>
    </row>
    <row r="295" spans="1:9" s="27" customFormat="1">
      <c r="B295" s="27" t="s">
        <v>43</v>
      </c>
      <c r="D295" s="27" t="s">
        <v>136</v>
      </c>
      <c r="E295" s="27">
        <f>E301-SUM(E298,E292)</f>
        <v>1.3999999999999915</v>
      </c>
      <c r="F295" s="27">
        <f>E295*(365.25/7)</f>
        <v>73.049999999999557</v>
      </c>
      <c r="G295" s="27">
        <v>1</v>
      </c>
      <c r="H295" s="28"/>
      <c r="I295" s="27">
        <f>F295*H297</f>
        <v>9.6647950327001172E-3</v>
      </c>
    </row>
    <row r="296" spans="1:9">
      <c r="C296" s="27" t="s">
        <v>43</v>
      </c>
      <c r="D296" s="27"/>
      <c r="E296" s="20">
        <f>G296*E295</f>
        <v>1.3999999999999915</v>
      </c>
      <c r="F296" s="20">
        <f>E296*(365.25/7)</f>
        <v>73.049999999999557</v>
      </c>
      <c r="G296" s="20">
        <v>1</v>
      </c>
    </row>
    <row r="297" spans="1:9">
      <c r="C297" s="27"/>
      <c r="D297" s="37" t="s">
        <v>165</v>
      </c>
      <c r="H297" s="26">
        <f>B482</f>
        <v>1.32303833438743E-4</v>
      </c>
    </row>
    <row r="298" spans="1:9" s="27" customFormat="1">
      <c r="B298" s="27" t="s">
        <v>44</v>
      </c>
      <c r="E298" s="27">
        <f>E42</f>
        <v>32.200000000000003</v>
      </c>
      <c r="F298" s="27">
        <f>E298*(365.25/7)</f>
        <v>1680.1500000000003</v>
      </c>
      <c r="G298" s="27">
        <v>1</v>
      </c>
      <c r="H298" s="28"/>
      <c r="I298" s="27">
        <f>F298*H300</f>
        <v>6.0382681225860921E-2</v>
      </c>
    </row>
    <row r="299" spans="1:9">
      <c r="C299" s="27" t="s">
        <v>44</v>
      </c>
      <c r="D299" s="27"/>
      <c r="E299" s="20">
        <f>G299*E298</f>
        <v>32.200000000000003</v>
      </c>
      <c r="F299" s="20">
        <f>E299*(365.25/7)</f>
        <v>1680.1500000000003</v>
      </c>
      <c r="G299" s="20">
        <v>1</v>
      </c>
    </row>
    <row r="300" spans="1:9">
      <c r="C300" s="27"/>
      <c r="D300" s="37" t="s">
        <v>210</v>
      </c>
      <c r="H300" s="26">
        <f>B521</f>
        <v>3.59388633311674E-5</v>
      </c>
    </row>
    <row r="301" spans="1:9" s="31" customFormat="1">
      <c r="A301" s="31" t="s">
        <v>211</v>
      </c>
      <c r="E301" s="31">
        <f>E39</f>
        <v>34.799999999999997</v>
      </c>
      <c r="F301" s="31">
        <f>E301*(365.25/7)</f>
        <v>1815.8142857142857</v>
      </c>
      <c r="H301" s="32"/>
      <c r="I301" s="31">
        <f>SUM(I292,I295,I298)</f>
        <v>8.3593826863327891E-2</v>
      </c>
    </row>
    <row r="302" spans="1:9">
      <c r="C302" s="27"/>
      <c r="D302" s="27"/>
      <c r="F302" s="27"/>
    </row>
    <row r="303" spans="1:9" s="27" customFormat="1">
      <c r="A303" s="27" t="s">
        <v>45</v>
      </c>
      <c r="H303" s="28"/>
    </row>
    <row r="304" spans="1:9" s="27" customFormat="1">
      <c r="B304" s="27" t="s">
        <v>46</v>
      </c>
      <c r="E304" s="27">
        <f>E44</f>
        <v>16.600000000000001</v>
      </c>
      <c r="F304" s="27">
        <f>E304*(365.25/7)</f>
        <v>866.16428571428582</v>
      </c>
      <c r="G304" s="27">
        <v>1.0000000000000002</v>
      </c>
      <c r="H304" s="28"/>
      <c r="I304" s="27">
        <f>SUM(I305,I306,I307,I309)</f>
        <v>0.11380302325667752</v>
      </c>
    </row>
    <row r="305" spans="1:9">
      <c r="C305" s="27" t="s">
        <v>212</v>
      </c>
      <c r="D305" s="27"/>
      <c r="E305" s="20">
        <f>G305*E304</f>
        <v>8.4169014084507054</v>
      </c>
      <c r="F305" s="20">
        <f>E305*(365.25/7)</f>
        <v>439.18189134808858</v>
      </c>
      <c r="G305" s="20">
        <v>0.50704225352112675</v>
      </c>
      <c r="I305" s="20">
        <f>F305*H308</f>
        <v>5.8105447802229634E-2</v>
      </c>
    </row>
    <row r="306" spans="1:9">
      <c r="C306" s="27" t="s">
        <v>213</v>
      </c>
      <c r="D306" s="27"/>
      <c r="E306" s="20">
        <f>G306*E304</f>
        <v>4.3253521126760575</v>
      </c>
      <c r="F306" s="20">
        <f>E306*(365.25/7)</f>
        <v>225.69069416499002</v>
      </c>
      <c r="G306" s="20">
        <v>0.26056338028169018</v>
      </c>
      <c r="I306" s="20">
        <f>F306*H308</f>
        <v>2.9859744009479126E-2</v>
      </c>
    </row>
    <row r="307" spans="1:9">
      <c r="C307" s="27" t="s">
        <v>214</v>
      </c>
      <c r="D307" s="27"/>
      <c r="E307" s="20">
        <f>G307*E304</f>
        <v>3.5070422535211274</v>
      </c>
      <c r="F307" s="20">
        <f>E307*(365.25/7)</f>
        <v>182.99245472837026</v>
      </c>
      <c r="G307" s="20">
        <v>0.21126760563380284</v>
      </c>
      <c r="I307" s="20">
        <f>F307*H308</f>
        <v>2.4210603250929018E-2</v>
      </c>
    </row>
    <row r="308" spans="1:9">
      <c r="C308" s="27"/>
      <c r="D308" s="37" t="s">
        <v>165</v>
      </c>
      <c r="H308" s="26">
        <f>B482</f>
        <v>1.32303833438743E-4</v>
      </c>
    </row>
    <row r="309" spans="1:9">
      <c r="C309" s="27" t="s">
        <v>215</v>
      </c>
      <c r="D309" s="27"/>
      <c r="E309" s="20">
        <f>G309*E304</f>
        <v>0.35070422535211271</v>
      </c>
      <c r="F309" s="20">
        <f>E309*(365.25/7)</f>
        <v>18.299245472837026</v>
      </c>
      <c r="G309" s="20">
        <v>2.1126760563380281E-2</v>
      </c>
      <c r="I309" s="20">
        <f>F309*H310</f>
        <v>1.6272281940397332E-3</v>
      </c>
    </row>
    <row r="310" spans="1:9">
      <c r="C310" s="27"/>
      <c r="D310" s="37" t="s">
        <v>139</v>
      </c>
      <c r="H310" s="26">
        <f>B555</f>
        <v>8.8923239838230102E-5</v>
      </c>
    </row>
    <row r="311" spans="1:9" s="27" customFormat="1">
      <c r="B311" s="27" t="s">
        <v>47</v>
      </c>
      <c r="E311" s="27">
        <f>(E346-SUM(E343,E337,E331,E322,E314,E304))/2</f>
        <v>6</v>
      </c>
      <c r="F311" s="27">
        <f>E311*(365.25/7)</f>
        <v>313.07142857142856</v>
      </c>
      <c r="G311" s="27">
        <v>1</v>
      </c>
      <c r="H311" s="28"/>
      <c r="I311" s="27">
        <f>E311*H313</f>
        <v>8.7744285195544801E-4</v>
      </c>
    </row>
    <row r="312" spans="1:9">
      <c r="C312" s="27" t="s">
        <v>47</v>
      </c>
      <c r="D312" s="27"/>
      <c r="E312" s="20" t="s">
        <v>105</v>
      </c>
      <c r="F312" s="20" t="e">
        <f>E312*(365.25/7)</f>
        <v>#VALUE!</v>
      </c>
      <c r="G312" s="20">
        <v>1</v>
      </c>
    </row>
    <row r="313" spans="1:9">
      <c r="C313" s="37"/>
      <c r="D313" s="37" t="s">
        <v>169</v>
      </c>
      <c r="H313" s="26">
        <f>B485</f>
        <v>1.4624047532590801E-4</v>
      </c>
    </row>
    <row r="314" spans="1:9" s="27" customFormat="1">
      <c r="B314" s="27" t="s">
        <v>48</v>
      </c>
      <c r="E314" s="27">
        <f>E46</f>
        <v>30.8</v>
      </c>
      <c r="F314" s="27">
        <f>E314*(365.25/7)</f>
        <v>1607.1000000000001</v>
      </c>
      <c r="G314" s="27">
        <v>1.0050251256281406</v>
      </c>
      <c r="H314" s="28"/>
      <c r="I314" s="27">
        <f>SUM(I315,I316,I318,I320)</f>
        <v>0.35715511054801236</v>
      </c>
    </row>
    <row r="315" spans="1:9">
      <c r="A315" s="20"/>
      <c r="C315" s="27" t="s">
        <v>216</v>
      </c>
      <c r="D315" s="27"/>
      <c r="E315" s="20">
        <f>G315*E314</f>
        <v>6.5005025125628153</v>
      </c>
      <c r="F315" s="20">
        <f>E315*(365.25/7)</f>
        <v>339.18693467336692</v>
      </c>
      <c r="G315" s="20">
        <v>0.21105527638190957</v>
      </c>
      <c r="I315" s="20">
        <f>F315*H317</f>
        <v>4.9602858550970887E-2</v>
      </c>
    </row>
    <row r="316" spans="1:9">
      <c r="A316" s="20"/>
      <c r="C316" s="27" t="s">
        <v>217</v>
      </c>
      <c r="D316" s="27"/>
      <c r="E316" s="20">
        <f>G316*E314</f>
        <v>6.9648241206030157</v>
      </c>
      <c r="F316" s="20">
        <f>E316*(365.25/7)</f>
        <v>363.41457286432166</v>
      </c>
      <c r="G316" s="20">
        <v>0.22613065326633167</v>
      </c>
      <c r="I316" s="20">
        <f>F316*H317</f>
        <v>5.3145919876040233E-2</v>
      </c>
    </row>
    <row r="317" spans="1:9">
      <c r="A317" s="20"/>
      <c r="D317" s="37" t="s">
        <v>169</v>
      </c>
      <c r="H317" s="26">
        <f>B485</f>
        <v>1.4624047532590801E-4</v>
      </c>
    </row>
    <row r="318" spans="1:9">
      <c r="A318" s="20"/>
      <c r="C318" s="27" t="s">
        <v>218</v>
      </c>
      <c r="D318" s="27"/>
      <c r="E318" s="20">
        <f>G318*E314</f>
        <v>8.6673366834170853</v>
      </c>
      <c r="F318" s="20">
        <f>E318*(365.25/7)</f>
        <v>452.24924623115578</v>
      </c>
      <c r="G318" s="20">
        <v>0.28140703517587939</v>
      </c>
      <c r="I318" s="20">
        <f>F318*H319</f>
        <v>0.18708816694468364</v>
      </c>
    </row>
    <row r="319" spans="1:9">
      <c r="A319" s="20"/>
      <c r="D319" s="3" t="s">
        <v>219</v>
      </c>
      <c r="H319" s="26">
        <f>B475</f>
        <v>4.1368375625563399E-4</v>
      </c>
    </row>
    <row r="320" spans="1:9">
      <c r="A320" s="20"/>
      <c r="C320" s="27" t="s">
        <v>220</v>
      </c>
      <c r="D320" s="27"/>
      <c r="E320" s="20">
        <f>G320*E314</f>
        <v>8.8221105527638191</v>
      </c>
      <c r="F320" s="20">
        <f>E320*(365.25/7)</f>
        <v>460.32512562814071</v>
      </c>
      <c r="G320" s="20">
        <v>0.28643216080402012</v>
      </c>
      <c r="I320" s="20">
        <f>F320*H321</f>
        <v>6.7318165176317613E-2</v>
      </c>
    </row>
    <row r="321" spans="1:9">
      <c r="A321" s="20"/>
      <c r="C321" s="37"/>
      <c r="D321" s="37" t="s">
        <v>169</v>
      </c>
      <c r="H321" s="26">
        <f>B485</f>
        <v>1.4624047532590801E-4</v>
      </c>
    </row>
    <row r="322" spans="1:9" s="27" customFormat="1">
      <c r="B322" s="27" t="s">
        <v>49</v>
      </c>
      <c r="E322" s="27">
        <f>E47</f>
        <v>44.3</v>
      </c>
      <c r="F322" s="27">
        <f>E322*(365.25/7)</f>
        <v>2311.5107142857141</v>
      </c>
      <c r="G322" s="27">
        <v>1.0000000000000002</v>
      </c>
      <c r="H322" s="28"/>
      <c r="I322" s="27">
        <f>SUM(I323,I325,I327,I329)</f>
        <v>0.16924491704518368</v>
      </c>
    </row>
    <row r="323" spans="1:9">
      <c r="A323" s="20"/>
      <c r="C323" s="27" t="s">
        <v>221</v>
      </c>
      <c r="D323" s="27"/>
      <c r="E323" s="20">
        <f>G323*E322</f>
        <v>12.253191489361702</v>
      </c>
      <c r="F323" s="20">
        <f>E323*(365.25/7)</f>
        <v>639.35402735562309</v>
      </c>
      <c r="G323" s="20">
        <v>0.27659574468085107</v>
      </c>
      <c r="I323" s="20">
        <f>F323*H324</f>
        <v>7.0398583587680169E-2</v>
      </c>
    </row>
    <row r="324" spans="1:9">
      <c r="A324" s="20"/>
      <c r="D324" s="3" t="s">
        <v>222</v>
      </c>
      <c r="H324" s="26">
        <f>B553</f>
        <v>1.10108923343847E-4</v>
      </c>
    </row>
    <row r="325" spans="1:9">
      <c r="A325" s="20"/>
      <c r="C325" s="27" t="s">
        <v>223</v>
      </c>
      <c r="D325" s="27"/>
      <c r="E325" s="20">
        <f>G325*E322</f>
        <v>22.890577507598785</v>
      </c>
      <c r="F325" s="20">
        <f>E325*(365.25/7)</f>
        <v>1194.3976335214938</v>
      </c>
      <c r="G325" s="20">
        <v>0.51671732522796354</v>
      </c>
      <c r="I325" s="20">
        <f>F325*H326</f>
        <v>7.6939419276079765E-2</v>
      </c>
    </row>
    <row r="326" spans="1:9">
      <c r="A326" s="20"/>
      <c r="D326" s="3" t="s">
        <v>224</v>
      </c>
      <c r="H326" s="26">
        <f>B552</f>
        <v>6.4416922067432405E-5</v>
      </c>
    </row>
    <row r="327" spans="1:9">
      <c r="A327" s="20"/>
      <c r="C327" s="27" t="s">
        <v>225</v>
      </c>
      <c r="D327" s="27"/>
      <c r="E327" s="20">
        <f>G327*E322</f>
        <v>3.096960486322188</v>
      </c>
      <c r="F327" s="20">
        <f>E327*(365.25/7)</f>
        <v>161.59497394702561</v>
      </c>
      <c r="G327" s="20">
        <v>6.9908814589665649E-2</v>
      </c>
      <c r="I327" s="20">
        <f>F327*H328</f>
        <v>8.4863272675839499E-3</v>
      </c>
    </row>
    <row r="328" spans="1:9">
      <c r="A328" s="20"/>
      <c r="D328" s="3" t="s">
        <v>226</v>
      </c>
      <c r="H328" s="26">
        <f>B536</f>
        <v>5.2516034752206799E-5</v>
      </c>
    </row>
    <row r="329" spans="1:9">
      <c r="A329" s="20"/>
      <c r="C329" s="27" t="s">
        <v>227</v>
      </c>
      <c r="D329" s="27"/>
      <c r="E329" s="20">
        <f>G329*E322</f>
        <v>6.0592705167173255</v>
      </c>
      <c r="F329" s="20">
        <f>E329*(365.25/7)</f>
        <v>316.16407946157187</v>
      </c>
      <c r="G329" s="20">
        <v>0.13677811550151978</v>
      </c>
      <c r="I329" s="20">
        <f>F329*H330</f>
        <v>1.3420586913839834E-2</v>
      </c>
    </row>
    <row r="330" spans="1:9">
      <c r="A330" s="20"/>
      <c r="D330" s="3" t="s">
        <v>228</v>
      </c>
      <c r="H330" s="26">
        <f>B554</f>
        <v>4.2448171015173903E-5</v>
      </c>
    </row>
    <row r="331" spans="1:9" s="27" customFormat="1">
      <c r="B331" s="27" t="s">
        <v>229</v>
      </c>
      <c r="E331" s="27">
        <f>E48</f>
        <v>13.8</v>
      </c>
      <c r="F331" s="27">
        <f>E331*(365.25/7)</f>
        <v>720.0642857142858</v>
      </c>
      <c r="G331" s="27">
        <v>1.0098039215686276</v>
      </c>
      <c r="H331" s="28"/>
      <c r="I331" s="27">
        <f>SUM(I332:I334,I335)</f>
        <v>0.28635043507563163</v>
      </c>
    </row>
    <row r="332" spans="1:9">
      <c r="A332" s="20"/>
      <c r="C332" s="27" t="s">
        <v>230</v>
      </c>
      <c r="D332" s="27"/>
      <c r="E332" s="20">
        <f>G332*E331</f>
        <v>4.4647058823529413</v>
      </c>
      <c r="F332" s="20">
        <f>E332*(365.25/7)</f>
        <v>232.96197478991598</v>
      </c>
      <c r="G332" s="20">
        <v>0.3235294117647059</v>
      </c>
      <c r="I332" s="20">
        <f>F332*$H$336</f>
        <v>9.1743343276658659E-2</v>
      </c>
    </row>
    <row r="333" spans="1:9">
      <c r="A333" s="20"/>
      <c r="C333" s="27" t="s">
        <v>231</v>
      </c>
      <c r="D333" s="27"/>
      <c r="E333" s="20">
        <f>G333*E331</f>
        <v>4.4647058823529413</v>
      </c>
      <c r="F333" s="20">
        <f>E333*(365.25/7)</f>
        <v>232.96197478991598</v>
      </c>
      <c r="G333" s="20">
        <v>0.3235294117647059</v>
      </c>
      <c r="I333" s="20">
        <f>F333*$H$336</f>
        <v>9.1743343276658659E-2</v>
      </c>
    </row>
    <row r="334" spans="1:9">
      <c r="A334" s="20"/>
      <c r="C334" s="27" t="s">
        <v>232</v>
      </c>
      <c r="D334" s="27"/>
      <c r="E334" s="20">
        <f>G334*E331</f>
        <v>1.4882352941176473</v>
      </c>
      <c r="F334" s="20">
        <f>E334*(365.25/7)</f>
        <v>77.653991596638676</v>
      </c>
      <c r="G334" s="20">
        <v>0.10784313725490198</v>
      </c>
      <c r="I334" s="20">
        <f>F334*$H$336</f>
        <v>3.0581114425552895E-2</v>
      </c>
    </row>
    <row r="335" spans="1:9">
      <c r="A335" s="20"/>
      <c r="C335" s="27" t="s">
        <v>233</v>
      </c>
      <c r="D335" s="27"/>
      <c r="E335" s="20">
        <f>G335*E331</f>
        <v>3.5176470588235302</v>
      </c>
      <c r="F335" s="20">
        <f>E335*(365.25/7)</f>
        <v>183.54579831932779</v>
      </c>
      <c r="G335" s="20">
        <v>0.25490196078431376</v>
      </c>
      <c r="I335" s="20">
        <f>F335*$H$336</f>
        <v>7.2282634096761389E-2</v>
      </c>
    </row>
    <row r="336" spans="1:9">
      <c r="A336" s="20"/>
      <c r="C336" s="27"/>
      <c r="D336" s="37" t="s">
        <v>234</v>
      </c>
      <c r="H336" s="26">
        <f>B471</f>
        <v>3.9381252395114002E-4</v>
      </c>
    </row>
    <row r="337" spans="1:9" s="27" customFormat="1">
      <c r="B337" s="27" t="s">
        <v>51</v>
      </c>
      <c r="E337" s="27">
        <f>E49</f>
        <v>9</v>
      </c>
      <c r="F337" s="27">
        <f>E337*(365.25/7)</f>
        <v>469.60714285714289</v>
      </c>
      <c r="G337" s="27">
        <v>1</v>
      </c>
      <c r="H337" s="28"/>
      <c r="I337" s="27">
        <f>F337*H339</f>
        <v>4.612626452920375E-2</v>
      </c>
    </row>
    <row r="338" spans="1:9">
      <c r="A338" s="20"/>
      <c r="C338" s="27" t="s">
        <v>51</v>
      </c>
      <c r="D338" s="27"/>
      <c r="E338" s="20">
        <f>G338*E337</f>
        <v>9</v>
      </c>
      <c r="F338" s="20">
        <f>E338*(365.25/7)</f>
        <v>469.60714285714289</v>
      </c>
      <c r="G338" s="20">
        <v>1</v>
      </c>
    </row>
    <row r="339" spans="1:9">
      <c r="A339" s="20"/>
      <c r="C339" s="27"/>
      <c r="D339" s="37" t="s">
        <v>235</v>
      </c>
      <c r="H339" s="26">
        <f>B509</f>
        <v>9.8223089726800898E-5</v>
      </c>
    </row>
    <row r="340" spans="1:9" s="27" customFormat="1">
      <c r="B340" s="27" t="s">
        <v>52</v>
      </c>
      <c r="E340" s="27">
        <f>(E346-SUM(E343,E337,E331,E322,E314,E304))/2</f>
        <v>6</v>
      </c>
      <c r="F340" s="27">
        <f>E340*(365.25/7)</f>
        <v>313.07142857142856</v>
      </c>
      <c r="G340" s="27">
        <v>1</v>
      </c>
      <c r="H340" s="28"/>
      <c r="I340" s="27">
        <f>F340*H342</f>
        <v>3.0750843019469166E-2</v>
      </c>
    </row>
    <row r="341" spans="1:9">
      <c r="A341" s="20"/>
      <c r="C341" s="27" t="s">
        <v>52</v>
      </c>
      <c r="D341" s="27"/>
      <c r="E341" s="20">
        <f>G341*E340</f>
        <v>6</v>
      </c>
      <c r="F341" s="20">
        <f>E341*(365.25/7)</f>
        <v>313.07142857142856</v>
      </c>
      <c r="G341" s="20">
        <v>1</v>
      </c>
    </row>
    <row r="342" spans="1:9">
      <c r="A342" s="20"/>
      <c r="C342" s="27"/>
      <c r="D342" s="37" t="s">
        <v>235</v>
      </c>
      <c r="H342" s="26">
        <f>B509</f>
        <v>9.8223089726800898E-5</v>
      </c>
    </row>
    <row r="343" spans="1:9" s="27" customFormat="1">
      <c r="B343" s="27" t="s">
        <v>53</v>
      </c>
      <c r="E343" s="27">
        <f>E51</f>
        <v>4.3</v>
      </c>
      <c r="F343" s="27">
        <f>E343*(365.25/7)</f>
        <v>224.36785714285713</v>
      </c>
      <c r="G343" s="27">
        <v>1</v>
      </c>
      <c r="H343" s="28"/>
      <c r="I343" s="27">
        <f>F343*H345</f>
        <v>2.2038104163952903E-2</v>
      </c>
    </row>
    <row r="344" spans="1:9">
      <c r="A344" s="20"/>
      <c r="C344" s="27" t="s">
        <v>53</v>
      </c>
      <c r="D344" s="27"/>
      <c r="E344" s="20">
        <f>G344*E343</f>
        <v>4.3</v>
      </c>
      <c r="F344" s="20">
        <f>E344*(365.25/7)</f>
        <v>224.36785714285713</v>
      </c>
      <c r="G344" s="20">
        <v>1</v>
      </c>
    </row>
    <row r="345" spans="1:9">
      <c r="A345" s="20"/>
      <c r="C345" s="27"/>
      <c r="D345" s="37" t="s">
        <v>235</v>
      </c>
      <c r="H345" s="26">
        <f>B509</f>
        <v>9.8223089726800898E-5</v>
      </c>
    </row>
    <row r="346" spans="1:9" s="31" customFormat="1">
      <c r="A346" s="31" t="s">
        <v>236</v>
      </c>
      <c r="E346" s="31">
        <f>E43</f>
        <v>130.80000000000001</v>
      </c>
      <c r="F346" s="31">
        <f>E346*(365.25/7)</f>
        <v>6824.9571428571435</v>
      </c>
      <c r="H346" s="32"/>
      <c r="I346" s="31">
        <f>SUM(I304,I311,I314,I322,I331,I337,I340,I343)</f>
        <v>1.0263461404900864</v>
      </c>
    </row>
    <row r="347" spans="1:9">
      <c r="C347" s="27"/>
      <c r="D347" s="27"/>
      <c r="F347" s="27"/>
    </row>
    <row r="348" spans="1:9" s="27" customFormat="1">
      <c r="A348" s="27" t="s">
        <v>54</v>
      </c>
      <c r="H348" s="28"/>
    </row>
    <row r="349" spans="1:9" s="27" customFormat="1">
      <c r="B349" s="27" t="s">
        <v>237</v>
      </c>
      <c r="E349" s="27">
        <v>0</v>
      </c>
      <c r="F349" s="27">
        <f>E349*(365.25/7)</f>
        <v>0</v>
      </c>
      <c r="G349" s="27">
        <v>1</v>
      </c>
      <c r="H349" s="28"/>
      <c r="I349" s="27">
        <f>F349*H351</f>
        <v>0</v>
      </c>
    </row>
    <row r="350" spans="1:9">
      <c r="C350" s="27" t="s">
        <v>237</v>
      </c>
      <c r="D350" s="27"/>
      <c r="E350" s="20">
        <f>G350*E349</f>
        <v>0</v>
      </c>
      <c r="F350" s="20">
        <f>E350*(365.25/7)</f>
        <v>0</v>
      </c>
      <c r="G350" s="20">
        <v>1</v>
      </c>
    </row>
    <row r="351" spans="1:9">
      <c r="C351" s="27"/>
      <c r="D351" s="37" t="s">
        <v>238</v>
      </c>
      <c r="H351" s="26">
        <f>B545</f>
        <v>3.824755326939E-5</v>
      </c>
    </row>
    <row r="352" spans="1:9" s="27" customFormat="1">
      <c r="B352" s="27" t="s">
        <v>239</v>
      </c>
      <c r="E352" s="27">
        <v>0</v>
      </c>
      <c r="F352" s="27">
        <f>E352*(365.25/7)</f>
        <v>0</v>
      </c>
      <c r="G352" s="27">
        <v>1</v>
      </c>
      <c r="H352" s="28"/>
      <c r="I352" s="27">
        <f>F352*H354</f>
        <v>0</v>
      </c>
    </row>
    <row r="353" spans="1:9">
      <c r="C353" s="27" t="s">
        <v>239</v>
      </c>
      <c r="D353" s="27"/>
      <c r="E353" s="20">
        <f>G353*E352</f>
        <v>0</v>
      </c>
      <c r="F353" s="20">
        <f>E353*(365.25/7)</f>
        <v>0</v>
      </c>
      <c r="G353" s="20">
        <v>1</v>
      </c>
    </row>
    <row r="354" spans="1:9">
      <c r="C354" s="27"/>
      <c r="D354" s="37" t="s">
        <v>240</v>
      </c>
      <c r="H354" s="26">
        <f>B546</f>
        <v>5.6504860152661899E-5</v>
      </c>
    </row>
    <row r="355" spans="1:9" s="27" customFormat="1">
      <c r="B355" s="27" t="s">
        <v>241</v>
      </c>
      <c r="E355" s="27">
        <v>0</v>
      </c>
      <c r="F355" s="27">
        <f>E355*(365.25/7)</f>
        <v>0</v>
      </c>
      <c r="G355" s="27">
        <v>1</v>
      </c>
      <c r="H355" s="28"/>
      <c r="I355" s="27">
        <f>F355*H357</f>
        <v>0</v>
      </c>
    </row>
    <row r="356" spans="1:9">
      <c r="C356" s="27" t="s">
        <v>241</v>
      </c>
      <c r="D356" s="27"/>
      <c r="E356" s="20">
        <f>G356*E355</f>
        <v>0</v>
      </c>
      <c r="F356" s="20">
        <f>E356*(365.25/7)</f>
        <v>0</v>
      </c>
      <c r="G356" s="20">
        <v>1</v>
      </c>
    </row>
    <row r="357" spans="1:9">
      <c r="C357" s="27"/>
      <c r="D357" s="37" t="s">
        <v>242</v>
      </c>
      <c r="H357" s="26">
        <f>B547</f>
        <v>9.3256242008266403E-5</v>
      </c>
    </row>
    <row r="358" spans="1:9" s="27" customFormat="1">
      <c r="B358" s="27" t="s">
        <v>243</v>
      </c>
      <c r="E358" s="27">
        <v>0</v>
      </c>
      <c r="F358" s="27">
        <f>E358*(365.25/7)</f>
        <v>0</v>
      </c>
      <c r="G358" s="27">
        <v>1</v>
      </c>
      <c r="H358" s="28"/>
      <c r="I358" s="27">
        <f>F358*H360</f>
        <v>0</v>
      </c>
    </row>
    <row r="359" spans="1:9">
      <c r="C359" s="27" t="s">
        <v>243</v>
      </c>
      <c r="D359" s="27"/>
      <c r="E359" s="20">
        <f>G359*E358</f>
        <v>0</v>
      </c>
      <c r="F359" s="20">
        <f>E359*(365.25/7)</f>
        <v>0</v>
      </c>
      <c r="G359" s="20">
        <v>1</v>
      </c>
    </row>
    <row r="360" spans="1:9">
      <c r="C360" s="27"/>
      <c r="D360" s="37" t="s">
        <v>244</v>
      </c>
      <c r="H360" s="26">
        <f>B548</f>
        <v>8.2876669036578793E-5</v>
      </c>
    </row>
    <row r="361" spans="1:9" s="31" customFormat="1">
      <c r="A361" s="31" t="s">
        <v>245</v>
      </c>
      <c r="E361" s="31">
        <v>0</v>
      </c>
      <c r="F361" s="31">
        <f>E361*(365.25/7)</f>
        <v>0</v>
      </c>
      <c r="H361" s="39"/>
      <c r="I361" s="40">
        <f>SUM(I349,I352,I355,I358)</f>
        <v>0</v>
      </c>
    </row>
    <row r="362" spans="1:9">
      <c r="C362" s="27"/>
      <c r="D362" s="27"/>
      <c r="F362" s="27"/>
    </row>
    <row r="363" spans="1:9" s="27" customFormat="1">
      <c r="A363" s="27" t="s">
        <v>55</v>
      </c>
      <c r="H363" s="28"/>
    </row>
    <row r="364" spans="1:9" s="27" customFormat="1">
      <c r="B364" s="27" t="s">
        <v>56</v>
      </c>
      <c r="E364" s="27">
        <f>E54</f>
        <v>31.6</v>
      </c>
      <c r="F364" s="27">
        <f>E364*(365.25/7)</f>
        <v>1648.8428571428574</v>
      </c>
      <c r="G364" s="27">
        <v>0.98571428571428577</v>
      </c>
      <c r="H364" s="28"/>
      <c r="I364" s="27">
        <f>SUM(I365,I367,I369)</f>
        <v>9.1503601243041882E-2</v>
      </c>
    </row>
    <row r="365" spans="1:9">
      <c r="C365" s="27" t="s">
        <v>246</v>
      </c>
      <c r="D365" s="27"/>
      <c r="E365" s="20">
        <f>G365*E364</f>
        <v>11.436190476190477</v>
      </c>
      <c r="F365" s="20">
        <f>E365*(365.25/7)</f>
        <v>596.72408163265311</v>
      </c>
      <c r="G365" s="20">
        <v>0.3619047619047619</v>
      </c>
      <c r="I365" s="20">
        <f>F365*H366</f>
        <v>3.2451338376596819E-2</v>
      </c>
    </row>
    <row r="366" spans="1:9">
      <c r="C366" s="27"/>
      <c r="D366" s="37" t="s">
        <v>247</v>
      </c>
      <c r="H366" s="26">
        <f>B556</f>
        <v>5.4382484929733503E-5</v>
      </c>
    </row>
    <row r="367" spans="1:9">
      <c r="C367" s="27" t="s">
        <v>248</v>
      </c>
      <c r="D367" s="27">
        <f>F364-SUM(F365,F369)</f>
        <v>23.554897959183791</v>
      </c>
      <c r="E367" s="20" t="s">
        <v>105</v>
      </c>
      <c r="F367" s="27" t="e">
        <f>E367*(365.25/7)</f>
        <v>#VALUE!</v>
      </c>
      <c r="G367" s="20">
        <v>1.4285714285714235E-2</v>
      </c>
      <c r="I367" s="20">
        <f>D367*H368</f>
        <v>3.1164032962584395E-3</v>
      </c>
    </row>
    <row r="368" spans="1:9">
      <c r="C368" s="27"/>
      <c r="D368" s="37" t="s">
        <v>165</v>
      </c>
      <c r="F368" s="27"/>
      <c r="H368" s="26">
        <f>B482</f>
        <v>1.32303833438743E-4</v>
      </c>
    </row>
    <row r="369" spans="1:9">
      <c r="C369" s="27" t="s">
        <v>249</v>
      </c>
      <c r="D369" s="27"/>
      <c r="E369" s="20">
        <f>G369*E364</f>
        <v>19.712380952380954</v>
      </c>
      <c r="F369" s="20">
        <f>E369*(365.25/7)</f>
        <v>1028.5638775510206</v>
      </c>
      <c r="G369" s="20">
        <v>0.62380952380952381</v>
      </c>
      <c r="I369" s="20">
        <f>F369*H370</f>
        <v>5.5935859570186632E-2</v>
      </c>
    </row>
    <row r="370" spans="1:9">
      <c r="C370" s="27"/>
      <c r="D370" s="34" t="s">
        <v>247</v>
      </c>
      <c r="H370" s="26">
        <f>B556</f>
        <v>5.4382484929733503E-5</v>
      </c>
    </row>
    <row r="371" spans="1:9" s="27" customFormat="1">
      <c r="B371" s="27" t="s">
        <v>57</v>
      </c>
      <c r="E371" s="27" t="s">
        <v>105</v>
      </c>
      <c r="F371" s="27" t="e">
        <f>E371*(365.25/7)</f>
        <v>#VALUE!</v>
      </c>
      <c r="G371" s="27">
        <v>1</v>
      </c>
      <c r="H371" s="28"/>
      <c r="I371" s="27">
        <f>0</f>
        <v>0</v>
      </c>
    </row>
    <row r="372" spans="1:9">
      <c r="C372" s="27" t="s">
        <v>57</v>
      </c>
      <c r="D372" s="27"/>
      <c r="E372" s="20" t="s">
        <v>105</v>
      </c>
      <c r="F372" s="27" t="e">
        <f>E372*(365.25/7)</f>
        <v>#VALUE!</v>
      </c>
      <c r="G372" s="20">
        <v>1</v>
      </c>
    </row>
    <row r="373" spans="1:9" s="27" customFormat="1">
      <c r="B373" s="27" t="s">
        <v>250</v>
      </c>
      <c r="E373" s="27">
        <f>E56</f>
        <v>19.5</v>
      </c>
      <c r="F373" s="27">
        <f>E373*(365.25/7)</f>
        <v>1017.4821428571429</v>
      </c>
      <c r="G373" s="27">
        <v>0.99310344827586206</v>
      </c>
      <c r="H373" s="28"/>
      <c r="I373" s="27">
        <f>SUM(I374,I375)</f>
        <v>0.14777088550217579</v>
      </c>
    </row>
    <row r="374" spans="1:9">
      <c r="C374" s="27" t="s">
        <v>251</v>
      </c>
      <c r="D374" s="27"/>
      <c r="E374" s="20">
        <f>G374*E373</f>
        <v>4.1689655172413795</v>
      </c>
      <c r="F374" s="20">
        <f>E374*(365.25/7)</f>
        <v>217.53066502463057</v>
      </c>
      <c r="G374" s="20">
        <v>0.21379310344827587</v>
      </c>
      <c r="I374" s="20">
        <f>F374*H376</f>
        <v>3.181178785116285E-2</v>
      </c>
    </row>
    <row r="375" spans="1:9">
      <c r="C375" s="27" t="s">
        <v>252</v>
      </c>
      <c r="D375" s="27"/>
      <c r="E375" s="20">
        <f>G375*E373</f>
        <v>15.196551724137931</v>
      </c>
      <c r="F375" s="20">
        <f>E375*(365.25/7)</f>
        <v>792.93435960591137</v>
      </c>
      <c r="G375" s="20">
        <v>0.77931034482758621</v>
      </c>
      <c r="I375" s="20">
        <f>F375*H376</f>
        <v>0.11595909765101295</v>
      </c>
    </row>
    <row r="376" spans="1:9">
      <c r="C376" s="27"/>
      <c r="D376" s="37" t="s">
        <v>169</v>
      </c>
      <c r="H376" s="26">
        <f>B485</f>
        <v>1.4624047532590801E-4</v>
      </c>
      <c r="I376" s="41"/>
    </row>
    <row r="377" spans="1:9" s="27" customFormat="1">
      <c r="B377" s="27" t="s">
        <v>59</v>
      </c>
      <c r="E377" s="27">
        <f>E57</f>
        <v>60.5</v>
      </c>
      <c r="F377" s="27">
        <f>E377*(365.25/7)</f>
        <v>3156.8035714285716</v>
      </c>
      <c r="G377" s="27">
        <v>0.99760191846522783</v>
      </c>
      <c r="H377" s="28"/>
      <c r="I377" s="27">
        <f>SUM(I378,I380,I381,I382,I383,I384,I385)</f>
        <v>9.829774904793763E-2</v>
      </c>
    </row>
    <row r="378" spans="1:9">
      <c r="A378" s="20"/>
      <c r="C378" s="27" t="s">
        <v>253</v>
      </c>
      <c r="D378" s="27"/>
      <c r="E378" s="20">
        <f>G378*E377</f>
        <v>10.010791366906474</v>
      </c>
      <c r="F378" s="20">
        <f>E378*(365.25/7)</f>
        <v>522.34879239465567</v>
      </c>
      <c r="G378" s="20">
        <v>0.16546762589928057</v>
      </c>
      <c r="I378" s="20">
        <f>F378*H379</f>
        <v>1.5552558329842281E-2</v>
      </c>
    </row>
    <row r="379" spans="1:9">
      <c r="A379" s="20"/>
      <c r="C379" s="27"/>
      <c r="D379" s="3" t="s">
        <v>253</v>
      </c>
      <c r="H379" s="26">
        <f>B524</f>
        <v>2.9774278329510701E-5</v>
      </c>
    </row>
    <row r="380" spans="1:9">
      <c r="A380" s="20"/>
      <c r="C380" s="27" t="s">
        <v>254</v>
      </c>
      <c r="D380" s="27"/>
      <c r="E380" s="20">
        <f>G380*E377</f>
        <v>3.9172661870503598</v>
      </c>
      <c r="F380" s="20">
        <f t="shared" ref="F380:F385" si="2">E380*(365.25/7)</f>
        <v>204.39735354573486</v>
      </c>
      <c r="G380" s="20">
        <v>6.4748201438848921E-2</v>
      </c>
      <c r="I380" s="20">
        <f>F380*H386</f>
        <v>6.438386597661599E-3</v>
      </c>
    </row>
    <row r="381" spans="1:9">
      <c r="A381" s="20"/>
      <c r="C381" s="27" t="s">
        <v>255</v>
      </c>
      <c r="D381" s="27"/>
      <c r="E381" s="20">
        <f>G381*E377</f>
        <v>3.0467625899280577</v>
      </c>
      <c r="F381" s="20">
        <f t="shared" si="2"/>
        <v>158.97571942446044</v>
      </c>
      <c r="G381" s="20">
        <v>5.0359712230215826E-2</v>
      </c>
      <c r="I381" s="20">
        <f>F381*H386</f>
        <v>5.0076340204034658E-3</v>
      </c>
    </row>
    <row r="382" spans="1:9">
      <c r="A382" s="20"/>
      <c r="C382" s="27" t="s">
        <v>256</v>
      </c>
      <c r="D382" s="27"/>
      <c r="E382" s="20">
        <f>G382*E377</f>
        <v>10.010791366906474</v>
      </c>
      <c r="F382" s="20">
        <f t="shared" si="2"/>
        <v>522.34879239465567</v>
      </c>
      <c r="G382" s="20">
        <v>0.16546762589928057</v>
      </c>
      <c r="I382" s="20">
        <f>F382*$H$386</f>
        <v>1.645365463846853E-2</v>
      </c>
    </row>
    <row r="383" spans="1:9">
      <c r="A383" s="20"/>
      <c r="C383" s="27" t="s">
        <v>257</v>
      </c>
      <c r="D383" s="27"/>
      <c r="E383" s="20">
        <f>G383*E377</f>
        <v>13.202637889688248</v>
      </c>
      <c r="F383" s="20">
        <f t="shared" si="2"/>
        <v>688.89478417266184</v>
      </c>
      <c r="G383" s="20">
        <v>0.21822541966426856</v>
      </c>
      <c r="I383" s="20">
        <f>F383*H386</f>
        <v>2.169974742174835E-2</v>
      </c>
    </row>
    <row r="384" spans="1:9">
      <c r="A384" s="20"/>
      <c r="C384" s="27" t="s">
        <v>258</v>
      </c>
      <c r="D384" s="27"/>
      <c r="E384" s="20">
        <f>G384*E377</f>
        <v>16.394484412470021</v>
      </c>
      <c r="F384" s="20">
        <f t="shared" si="2"/>
        <v>855.4407759506679</v>
      </c>
      <c r="G384" s="20">
        <v>0.27098321342925658</v>
      </c>
      <c r="I384" s="20">
        <f>F384*H386</f>
        <v>2.6945840205028167E-2</v>
      </c>
    </row>
    <row r="385" spans="1:9">
      <c r="A385" s="20"/>
      <c r="C385" s="27" t="s">
        <v>259</v>
      </c>
      <c r="D385" s="27"/>
      <c r="E385" s="20">
        <f>G385*E377</f>
        <v>3.7721822541966428</v>
      </c>
      <c r="F385" s="20">
        <f t="shared" si="2"/>
        <v>196.82708119218913</v>
      </c>
      <c r="G385" s="20">
        <v>6.235011990407674E-2</v>
      </c>
      <c r="I385" s="20">
        <f>F385*H386</f>
        <v>6.1999278347852436E-3</v>
      </c>
    </row>
    <row r="386" spans="1:9">
      <c r="A386" s="20"/>
      <c r="C386" s="27"/>
      <c r="D386" s="3" t="s">
        <v>260</v>
      </c>
      <c r="H386" s="26">
        <f>B525</f>
        <v>3.1499363792990501E-5</v>
      </c>
    </row>
    <row r="387" spans="1:9" s="27" customFormat="1">
      <c r="B387" s="27" t="s">
        <v>60</v>
      </c>
      <c r="E387" s="27">
        <f>E58</f>
        <v>6.1</v>
      </c>
      <c r="F387" s="27">
        <f>E387*(365.25/7)</f>
        <v>318.28928571428571</v>
      </c>
      <c r="G387" s="27">
        <v>1</v>
      </c>
      <c r="H387" s="28"/>
      <c r="I387" s="27">
        <f>F387*H390</f>
        <v>9.2427452534155474E-3</v>
      </c>
    </row>
    <row r="388" spans="1:9">
      <c r="A388" s="20"/>
      <c r="C388" s="27" t="s">
        <v>261</v>
      </c>
      <c r="D388" s="27"/>
      <c r="E388" s="20">
        <f>G388*E387</f>
        <v>6.1</v>
      </c>
      <c r="F388" s="20">
        <f>E388*(365.25/7)</f>
        <v>318.28928571428571</v>
      </c>
      <c r="G388" s="20">
        <v>1</v>
      </c>
    </row>
    <row r="389" spans="1:9">
      <c r="A389" s="20"/>
      <c r="C389" s="27" t="s">
        <v>262</v>
      </c>
      <c r="D389" s="27"/>
      <c r="E389" s="20" t="s">
        <v>263</v>
      </c>
      <c r="F389" s="20" t="e">
        <f>E389*(365.25/7)</f>
        <v>#VALUE!</v>
      </c>
    </row>
    <row r="390" spans="1:9">
      <c r="A390" s="20"/>
      <c r="C390" s="27"/>
      <c r="D390" s="37" t="s">
        <v>264</v>
      </c>
      <c r="H390" s="26">
        <f>B523</f>
        <v>2.9038819929717501E-5</v>
      </c>
    </row>
    <row r="391" spans="1:9" s="27" customFormat="1">
      <c r="B391" s="27" t="s">
        <v>61</v>
      </c>
      <c r="E391" s="27">
        <f>E400-SUM(E364,E373,E377,E387)</f>
        <v>12</v>
      </c>
      <c r="F391" s="27">
        <f>E391*(365.25/7)</f>
        <v>626.14285714285711</v>
      </c>
      <c r="G391" s="27">
        <v>1</v>
      </c>
      <c r="H391" s="28"/>
      <c r="I391" s="27">
        <f>SUM(I392,I394,I398)</f>
        <v>3.6145472267732605E-2</v>
      </c>
    </row>
    <row r="392" spans="1:9">
      <c r="A392" s="20"/>
      <c r="C392" s="27" t="s">
        <v>265</v>
      </c>
      <c r="D392" s="27"/>
      <c r="E392" s="20">
        <f>G392*E391</f>
        <v>2.2222222222222223</v>
      </c>
      <c r="F392" s="20">
        <f>E392*(365.25/7)</f>
        <v>115.95238095238096</v>
      </c>
      <c r="G392" s="20">
        <v>0.1851851851851852</v>
      </c>
      <c r="I392" s="20">
        <f>F392*H393</f>
        <v>9.3522914898686201E-3</v>
      </c>
    </row>
    <row r="393" spans="1:9">
      <c r="A393" s="20"/>
      <c r="C393" s="27"/>
      <c r="D393" s="37" t="s">
        <v>266</v>
      </c>
      <c r="H393" s="26">
        <f>B557</f>
        <v>8.0656312643630801E-5</v>
      </c>
    </row>
    <row r="394" spans="1:9">
      <c r="C394" s="27" t="s">
        <v>267</v>
      </c>
      <c r="D394" s="27"/>
      <c r="E394" s="20">
        <f>G394*E391</f>
        <v>2.5185185185185186</v>
      </c>
      <c r="F394" s="20">
        <f>E394*(365.25/7)</f>
        <v>131.41269841269843</v>
      </c>
      <c r="G394" s="20">
        <v>0.20987654320987656</v>
      </c>
      <c r="I394" s="20">
        <f>F394*H395</f>
        <v>6.9012738367225423E-3</v>
      </c>
    </row>
    <row r="395" spans="1:9">
      <c r="C395" s="27"/>
      <c r="D395" s="37" t="s">
        <v>226</v>
      </c>
      <c r="H395" s="26">
        <f>B536</f>
        <v>5.2516034752206799E-5</v>
      </c>
    </row>
    <row r="396" spans="1:9">
      <c r="C396" s="27" t="s">
        <v>268</v>
      </c>
      <c r="D396" s="42">
        <f>F391-SUM(F392,F394,F398)</f>
        <v>0</v>
      </c>
      <c r="E396" s="20" t="s">
        <v>105</v>
      </c>
      <c r="F396" s="20" t="e">
        <f>E396*(365.25/7)</f>
        <v>#VALUE!</v>
      </c>
      <c r="G396" s="20">
        <v>0</v>
      </c>
      <c r="I396" s="20">
        <v>0</v>
      </c>
    </row>
    <row r="397" spans="1:9">
      <c r="C397" s="27"/>
      <c r="D397" s="37" t="s">
        <v>268</v>
      </c>
      <c r="H397" s="26">
        <f>B531</f>
        <v>5.5162550217499002E-5</v>
      </c>
    </row>
    <row r="398" spans="1:9">
      <c r="C398" s="27" t="s">
        <v>269</v>
      </c>
      <c r="D398" s="27"/>
      <c r="E398" s="20">
        <f>G398*E391</f>
        <v>7.2592592592592595</v>
      </c>
      <c r="F398" s="20">
        <f>E398*(365.25/7)</f>
        <v>378.77777777777783</v>
      </c>
      <c r="G398" s="20">
        <v>0.60493827160493829</v>
      </c>
      <c r="I398" s="20">
        <f>F398*H399</f>
        <v>1.9891906941141443E-2</v>
      </c>
    </row>
    <row r="399" spans="1:9">
      <c r="C399" s="27"/>
      <c r="D399" s="37" t="s">
        <v>226</v>
      </c>
      <c r="H399" s="26">
        <f>B536</f>
        <v>5.2516034752206799E-5</v>
      </c>
    </row>
    <row r="400" spans="1:9" s="31" customFormat="1">
      <c r="A400" s="31" t="s">
        <v>270</v>
      </c>
      <c r="E400" s="31">
        <f>E53</f>
        <v>129.69999999999999</v>
      </c>
      <c r="F400" s="31">
        <f>E400*(365.25/7)</f>
        <v>6767.5607142857143</v>
      </c>
      <c r="H400" s="32"/>
      <c r="I400" s="31">
        <f>SUM(I364,I371,I373,I377,I387,I391)</f>
        <v>0.38296045331430351</v>
      </c>
    </row>
    <row r="401" spans="1:9">
      <c r="C401" s="27"/>
      <c r="D401" s="27"/>
      <c r="F401" s="27"/>
    </row>
    <row r="402" spans="1:9" s="27" customFormat="1">
      <c r="A402" s="27" t="s">
        <v>62</v>
      </c>
      <c r="H402" s="28"/>
    </row>
    <row r="403" spans="1:9" s="27" customFormat="1">
      <c r="B403" s="27" t="s">
        <v>63</v>
      </c>
      <c r="E403" s="27">
        <f>E61</f>
        <v>130</v>
      </c>
      <c r="F403" s="27">
        <f>E403*(365.25/7)</f>
        <v>6783.2142857142862</v>
      </c>
      <c r="G403" s="27">
        <v>0.9659574468085107</v>
      </c>
      <c r="H403" s="28"/>
      <c r="I403" s="27">
        <f>F403*H408</f>
        <v>0.19697653818754449</v>
      </c>
    </row>
    <row r="404" spans="1:9">
      <c r="C404" s="27" t="s">
        <v>271</v>
      </c>
      <c r="D404" s="27"/>
      <c r="E404" s="20">
        <f>G404*E403</f>
        <v>119.67375886524825</v>
      </c>
      <c r="F404" s="20">
        <f>E404*(365.25/7)</f>
        <v>6244.4057750759894</v>
      </c>
      <c r="G404" s="20">
        <v>0.92056737588652493</v>
      </c>
    </row>
    <row r="405" spans="1:9">
      <c r="C405" s="27" t="s">
        <v>272</v>
      </c>
      <c r="D405" s="27"/>
      <c r="E405" s="20">
        <f>G405*E403</f>
        <v>5.9007092198581566</v>
      </c>
      <c r="F405" s="20">
        <f>E405*(365.25/7)</f>
        <v>307.89057750759883</v>
      </c>
      <c r="G405" s="20">
        <v>4.5390070921985819E-2</v>
      </c>
    </row>
    <row r="406" spans="1:9">
      <c r="C406" s="27" t="s">
        <v>273</v>
      </c>
      <c r="D406" s="27"/>
      <c r="E406" s="20" t="s">
        <v>105</v>
      </c>
      <c r="F406" s="20" t="e">
        <f>E406*(365.25/7)</f>
        <v>#VALUE!</v>
      </c>
      <c r="G406" s="20">
        <v>3.40425531914893E-2</v>
      </c>
    </row>
    <row r="407" spans="1:9">
      <c r="C407" s="27" t="s">
        <v>274</v>
      </c>
      <c r="D407" s="27"/>
      <c r="E407" s="20">
        <f>G407*E403</f>
        <v>4.0567375886524824</v>
      </c>
      <c r="F407" s="20">
        <f>E407*(365.25/7)</f>
        <v>211.67477203647417</v>
      </c>
      <c r="G407" s="20">
        <v>3.1205673758865252E-2</v>
      </c>
    </row>
    <row r="408" spans="1:9">
      <c r="C408" s="27"/>
      <c r="D408" s="37" t="s">
        <v>264</v>
      </c>
      <c r="H408" s="26">
        <f>B523</f>
        <v>2.9038819929717501E-5</v>
      </c>
    </row>
    <row r="409" spans="1:9" s="27" customFormat="1">
      <c r="B409" s="27" t="s">
        <v>64</v>
      </c>
      <c r="E409" s="27">
        <f>E62</f>
        <v>19.399999999999999</v>
      </c>
      <c r="F409" s="27">
        <f>E409*(365.25/7)</f>
        <v>1012.2642857142857</v>
      </c>
      <c r="G409" s="27">
        <v>1</v>
      </c>
      <c r="H409" s="28"/>
      <c r="I409" s="27">
        <f>F409*H411</f>
        <v>2.9394960314141252E-2</v>
      </c>
    </row>
    <row r="410" spans="1:9">
      <c r="C410" s="27" t="s">
        <v>64</v>
      </c>
      <c r="D410" s="27"/>
      <c r="E410" s="20">
        <f>G410*E409</f>
        <v>19.399999999999999</v>
      </c>
      <c r="F410" s="20">
        <f>E410*(365.25/7)</f>
        <v>1012.2642857142857</v>
      </c>
      <c r="G410" s="20">
        <v>1</v>
      </c>
    </row>
    <row r="411" spans="1:9">
      <c r="C411" s="27"/>
      <c r="D411" s="37" t="s">
        <v>264</v>
      </c>
      <c r="H411" s="26">
        <f>B523</f>
        <v>2.9038819929717501E-5</v>
      </c>
    </row>
    <row r="412" spans="1:9" s="27" customFormat="1">
      <c r="B412" s="27" t="s">
        <v>65</v>
      </c>
      <c r="E412" s="27">
        <f>E63</f>
        <v>4.5</v>
      </c>
      <c r="F412" s="27">
        <f>E412*(365.25/7)</f>
        <v>234.80357142857144</v>
      </c>
      <c r="G412" s="27">
        <v>1</v>
      </c>
      <c r="H412" s="28"/>
      <c r="I412" s="27">
        <f>0</f>
        <v>0</v>
      </c>
    </row>
    <row r="413" spans="1:9">
      <c r="C413" s="27" t="s">
        <v>65</v>
      </c>
      <c r="D413" s="27"/>
      <c r="E413" s="20">
        <f>G413*E412</f>
        <v>4.5</v>
      </c>
      <c r="F413" s="20">
        <f>E413*(365.25/7)</f>
        <v>234.80357142857144</v>
      </c>
      <c r="G413" s="20">
        <v>1</v>
      </c>
    </row>
    <row r="414" spans="1:9" s="27" customFormat="1">
      <c r="B414" s="27" t="s">
        <v>66</v>
      </c>
      <c r="E414" s="27">
        <f>E424-SUM(E418,E412,E409,E403)</f>
        <v>1.5</v>
      </c>
      <c r="F414" s="27">
        <f>E414*(365.25/7)</f>
        <v>78.267857142857139</v>
      </c>
      <c r="G414" s="27">
        <v>1</v>
      </c>
      <c r="H414" s="28"/>
      <c r="I414" s="27">
        <f>F414*AVERAGE(H416:H417)</f>
        <v>4.8408930118791988E-3</v>
      </c>
    </row>
    <row r="415" spans="1:9">
      <c r="C415" s="27" t="s">
        <v>66</v>
      </c>
      <c r="D415" s="27"/>
      <c r="E415" s="20">
        <f>G415*E414</f>
        <v>1.5</v>
      </c>
      <c r="F415" s="20">
        <f>E415*(365.25/7)</f>
        <v>78.267857142857139</v>
      </c>
      <c r="G415" s="20">
        <v>1</v>
      </c>
    </row>
    <row r="416" spans="1:9">
      <c r="C416" s="27"/>
      <c r="D416" s="1" t="s">
        <v>144</v>
      </c>
      <c r="H416" s="26">
        <f>B541</f>
        <v>6.1464811934113902E-5</v>
      </c>
    </row>
    <row r="417" spans="1:12">
      <c r="C417" s="27"/>
      <c r="D417" s="1" t="s">
        <v>275</v>
      </c>
      <c r="H417" s="26">
        <f>B542</f>
        <v>6.2235853667179795E-5</v>
      </c>
    </row>
    <row r="418" spans="1:12" s="27" customFormat="1">
      <c r="B418" s="27" t="s">
        <v>67</v>
      </c>
      <c r="E418" s="27">
        <f>E65</f>
        <v>9</v>
      </c>
      <c r="F418" s="27">
        <f>E418*(365.25/7)</f>
        <v>469.60714285714289</v>
      </c>
      <c r="G418" s="27">
        <v>1</v>
      </c>
      <c r="H418" s="28"/>
      <c r="I418" s="27">
        <f>F418*AVERAGE(H420:H422)</f>
        <v>0.30764176405691501</v>
      </c>
    </row>
    <row r="419" spans="1:12">
      <c r="C419" s="27" t="s">
        <v>67</v>
      </c>
      <c r="D419" s="27"/>
      <c r="E419" s="20">
        <f>G419*E418</f>
        <v>9</v>
      </c>
      <c r="F419" s="20">
        <f>E419*(365.25/7)</f>
        <v>469.60714285714289</v>
      </c>
      <c r="G419" s="20">
        <v>1</v>
      </c>
    </row>
    <row r="420" spans="1:12">
      <c r="C420" s="27"/>
      <c r="D420" s="3" t="s">
        <v>224</v>
      </c>
      <c r="H420" s="26">
        <f>B552</f>
        <v>6.4416922067432405E-5</v>
      </c>
    </row>
    <row r="421" spans="1:12">
      <c r="C421" s="27"/>
      <c r="D421" s="34" t="s">
        <v>193</v>
      </c>
      <c r="H421" s="26">
        <f>B511</f>
        <v>1.81334312242693E-3</v>
      </c>
    </row>
    <row r="422" spans="1:12">
      <c r="C422" s="27"/>
      <c r="D422" s="30" t="s">
        <v>276</v>
      </c>
      <c r="F422" s="27"/>
      <c r="H422" s="26">
        <f>B510</f>
        <v>8.75535292208143E-5</v>
      </c>
    </row>
    <row r="423" spans="1:12">
      <c r="C423" s="27"/>
      <c r="D423" s="27"/>
    </row>
    <row r="424" spans="1:12" s="31" customFormat="1">
      <c r="A424" s="31" t="s">
        <v>277</v>
      </c>
      <c r="E424" s="31">
        <f>E60</f>
        <v>164.4</v>
      </c>
      <c r="F424" s="31">
        <f>E424*(365.25/7)</f>
        <v>8578.1571428571442</v>
      </c>
      <c r="H424" s="32"/>
      <c r="I424" s="31">
        <f>SUM(I403,I409,I412,I414,I418)</f>
        <v>0.53885415557048</v>
      </c>
    </row>
    <row r="425" spans="1:12">
      <c r="F425" s="27"/>
    </row>
    <row r="426" spans="1:12" s="31" customFormat="1">
      <c r="A426" s="31" t="s">
        <v>278</v>
      </c>
      <c r="E426" s="31">
        <v>0</v>
      </c>
      <c r="F426" s="31">
        <f>E426*(365.25/7)</f>
        <v>0</v>
      </c>
      <c r="H426" s="32"/>
      <c r="I426" s="31">
        <f>0</f>
        <v>0</v>
      </c>
    </row>
    <row r="427" spans="1:12">
      <c r="F427" s="27"/>
    </row>
    <row r="428" spans="1:12" s="31" customFormat="1">
      <c r="A428" s="31" t="s">
        <v>279</v>
      </c>
      <c r="E428" s="31">
        <f>E3</f>
        <v>1287</v>
      </c>
      <c r="F428" s="31">
        <f>E428*(365.25/7)</f>
        <v>67153.821428571435</v>
      </c>
      <c r="H428" s="32"/>
      <c r="I428" s="40">
        <f>SUM(I424,I400,I361,I346,I301,I289,I251,I234,I200,I154,I135,I122)</f>
        <v>16.783257967958331</v>
      </c>
    </row>
    <row r="431" spans="1:12" s="43" customFormat="1">
      <c r="A431" s="27" t="s">
        <v>280</v>
      </c>
      <c r="B431" s="27" t="s">
        <v>380</v>
      </c>
      <c r="C431" s="27" t="s">
        <v>282</v>
      </c>
      <c r="D431" s="20"/>
      <c r="E431" s="20"/>
      <c r="F431" s="20"/>
      <c r="G431" s="20"/>
      <c r="H431" s="26"/>
      <c r="I431" s="20"/>
      <c r="J431" s="20"/>
      <c r="K431" s="20"/>
      <c r="L431" s="20"/>
    </row>
    <row r="432" spans="1:12" s="43" customFormat="1">
      <c r="A432" s="27" t="s">
        <v>283</v>
      </c>
      <c r="B432" s="20">
        <f>I122</f>
        <v>2.130336406002777</v>
      </c>
      <c r="C432" s="20">
        <v>1.4982849187858709</v>
      </c>
      <c r="D432" s="20"/>
      <c r="E432" s="20"/>
      <c r="F432" s="20"/>
      <c r="G432" s="20"/>
      <c r="H432" s="26"/>
      <c r="I432" s="20"/>
      <c r="J432" s="20"/>
      <c r="K432" s="20"/>
      <c r="L432" s="20"/>
    </row>
    <row r="433" spans="1:12" s="43" customFormat="1">
      <c r="A433" s="27" t="s">
        <v>284</v>
      </c>
      <c r="B433" s="20">
        <f>I135</f>
        <v>0.20828835154311554</v>
      </c>
      <c r="C433" s="20">
        <v>0.229285161174478</v>
      </c>
      <c r="D433" s="20"/>
      <c r="E433" s="20"/>
      <c r="F433" s="20"/>
      <c r="G433" s="20"/>
      <c r="H433" s="26"/>
      <c r="I433" s="20"/>
      <c r="J433" s="20"/>
      <c r="K433" s="20"/>
      <c r="L433" s="20"/>
    </row>
    <row r="434" spans="1:12" s="43" customFormat="1">
      <c r="A434" s="27" t="s">
        <v>285</v>
      </c>
      <c r="B434" s="20">
        <f>I154</f>
        <v>0.37953111481237711</v>
      </c>
      <c r="C434" s="20">
        <v>0.25503283659360526</v>
      </c>
      <c r="D434" s="20"/>
      <c r="E434" s="20"/>
      <c r="F434" s="20"/>
      <c r="G434" s="20"/>
      <c r="H434" s="26"/>
      <c r="I434" s="20"/>
      <c r="J434" s="20"/>
      <c r="K434" s="20"/>
      <c r="L434" s="20"/>
    </row>
    <row r="435" spans="1:12" s="43" customFormat="1">
      <c r="A435" s="27" t="s">
        <v>286</v>
      </c>
      <c r="B435" s="20">
        <f>I200</f>
        <v>5.3122584647172015</v>
      </c>
      <c r="C435" s="20">
        <v>4.174658317559186</v>
      </c>
      <c r="D435" s="20"/>
      <c r="E435" s="20"/>
      <c r="F435" s="20"/>
      <c r="G435" s="20"/>
      <c r="H435" s="26"/>
      <c r="I435" s="20"/>
      <c r="J435" s="20"/>
      <c r="K435" s="20"/>
      <c r="L435" s="20"/>
    </row>
    <row r="436" spans="1:12" s="43" customFormat="1">
      <c r="A436" s="27" t="s">
        <v>287</v>
      </c>
      <c r="B436" s="20">
        <f>I234</f>
        <v>0.50607709708241944</v>
      </c>
      <c r="C436" s="20">
        <v>0.39644429579190527</v>
      </c>
      <c r="D436" s="20"/>
      <c r="E436" s="20"/>
      <c r="F436" s="20"/>
      <c r="G436" s="20"/>
      <c r="H436" s="26"/>
      <c r="I436" s="20"/>
      <c r="J436" s="20"/>
      <c r="K436" s="20"/>
      <c r="L436" s="20"/>
    </row>
    <row r="437" spans="1:12" s="43" customFormat="1">
      <c r="A437" s="27" t="s">
        <v>288</v>
      </c>
      <c r="B437" s="20">
        <f>I251</f>
        <v>9.9219356772302272E-2</v>
      </c>
      <c r="C437" s="20">
        <v>9.638855451511924E-2</v>
      </c>
      <c r="D437" s="20"/>
      <c r="E437" s="20"/>
      <c r="F437" s="20"/>
      <c r="G437" s="20"/>
      <c r="H437" s="26"/>
      <c r="I437" s="20"/>
      <c r="J437" s="20"/>
      <c r="K437" s="20"/>
      <c r="L437" s="20"/>
    </row>
    <row r="438" spans="1:12" s="43" customFormat="1">
      <c r="A438" s="27" t="s">
        <v>289</v>
      </c>
      <c r="B438" s="20">
        <f>I289</f>
        <v>6.1157926007899395</v>
      </c>
      <c r="C438" s="20">
        <v>5.1148730855003457</v>
      </c>
      <c r="D438" s="20"/>
      <c r="E438" s="20"/>
      <c r="F438" s="27"/>
      <c r="G438" s="44"/>
      <c r="H438" s="26"/>
      <c r="I438" s="20"/>
      <c r="J438" s="20"/>
      <c r="K438" s="20"/>
      <c r="L438" s="20"/>
    </row>
    <row r="439" spans="1:12" s="43" customFormat="1">
      <c r="A439" s="27" t="s">
        <v>290</v>
      </c>
      <c r="B439" s="20">
        <f>I301</f>
        <v>8.3593826863327891E-2</v>
      </c>
      <c r="C439" s="20">
        <v>7.5589227765231581E-2</v>
      </c>
      <c r="D439" s="20"/>
      <c r="E439" s="20"/>
      <c r="F439" s="20"/>
      <c r="G439" s="20"/>
      <c r="H439" s="26"/>
      <c r="I439" s="20"/>
      <c r="J439" s="20"/>
      <c r="K439" s="20"/>
      <c r="L439" s="20"/>
    </row>
    <row r="440" spans="1:12" s="43" customFormat="1">
      <c r="A440" s="27" t="s">
        <v>291</v>
      </c>
      <c r="B440" s="43">
        <f>I346</f>
        <v>1.0263461404900864</v>
      </c>
      <c r="C440" s="20">
        <v>0.7514937726202322</v>
      </c>
      <c r="D440" s="20"/>
      <c r="E440" s="20"/>
      <c r="F440" s="20"/>
      <c r="G440" s="20"/>
      <c r="H440" s="26"/>
      <c r="I440" s="20"/>
      <c r="J440" s="20"/>
      <c r="K440" s="20"/>
      <c r="L440" s="20"/>
    </row>
    <row r="441" spans="1:12" s="43" customFormat="1">
      <c r="A441" s="27" t="s">
        <v>292</v>
      </c>
      <c r="B441" s="43">
        <f>I361</f>
        <v>0</v>
      </c>
      <c r="C441" s="20">
        <v>0</v>
      </c>
      <c r="D441" s="20"/>
      <c r="E441" s="20"/>
      <c r="F441" s="20"/>
      <c r="G441" s="20"/>
      <c r="H441" s="26"/>
      <c r="I441" s="20"/>
      <c r="J441" s="20"/>
      <c r="K441" s="20"/>
      <c r="L441" s="20"/>
    </row>
    <row r="442" spans="1:12" s="43" customFormat="1">
      <c r="A442" s="27" t="s">
        <v>293</v>
      </c>
      <c r="B442" s="20">
        <f>I400</f>
        <v>0.38296045331430351</v>
      </c>
      <c r="C442" s="20">
        <v>0.2707198582401249</v>
      </c>
      <c r="D442" s="20"/>
      <c r="E442" s="20"/>
      <c r="F442" s="20"/>
      <c r="G442" s="20"/>
      <c r="H442" s="26"/>
      <c r="I442" s="20"/>
      <c r="J442" s="20"/>
      <c r="K442" s="20"/>
      <c r="L442" s="20"/>
    </row>
    <row r="443" spans="1:12" s="43" customFormat="1">
      <c r="A443" s="27" t="s">
        <v>294</v>
      </c>
      <c r="B443" s="20">
        <f>I424</f>
        <v>0.53885415557048</v>
      </c>
      <c r="C443" s="20">
        <v>0.38261028950942422</v>
      </c>
      <c r="D443" s="20"/>
      <c r="E443" s="20"/>
      <c r="F443" s="20"/>
      <c r="G443" s="20"/>
      <c r="H443" s="26"/>
      <c r="I443" s="20"/>
      <c r="J443" s="20"/>
      <c r="K443" s="20"/>
      <c r="L443" s="20"/>
    </row>
    <row r="444" spans="1:12" s="43" customFormat="1">
      <c r="A444" s="27" t="s">
        <v>295</v>
      </c>
      <c r="B444" s="27">
        <f>SUM(B432:B443)</f>
        <v>16.783257967958331</v>
      </c>
      <c r="C444" s="27">
        <v>13.245380318055522</v>
      </c>
      <c r="D444" s="20"/>
      <c r="E444" s="20"/>
      <c r="F444" s="20"/>
      <c r="G444" s="20"/>
      <c r="H444" s="26"/>
      <c r="I444" s="20"/>
      <c r="J444" s="20"/>
      <c r="K444" s="20"/>
      <c r="L444" s="20"/>
    </row>
    <row r="450" spans="1:2">
      <c r="A450" s="45" t="s">
        <v>326</v>
      </c>
      <c r="B450" s="44"/>
    </row>
    <row r="451" spans="1:2">
      <c r="A451" s="45" t="s">
        <v>327</v>
      </c>
      <c r="B451" s="44" t="s">
        <v>328</v>
      </c>
    </row>
    <row r="452" spans="1:2">
      <c r="A452" s="46" t="s">
        <v>81</v>
      </c>
      <c r="B452" s="43">
        <v>2.0753625014341401E-4</v>
      </c>
    </row>
    <row r="453" spans="1:2">
      <c r="A453" s="46" t="s">
        <v>85</v>
      </c>
      <c r="B453" s="43">
        <v>1.8123600379630399E-4</v>
      </c>
    </row>
    <row r="454" spans="1:2">
      <c r="A454" s="46" t="s">
        <v>93</v>
      </c>
      <c r="B454" s="43">
        <v>1.4866358173675799E-4</v>
      </c>
    </row>
    <row r="455" spans="1:2">
      <c r="A455" s="46" t="s">
        <v>86</v>
      </c>
      <c r="B455" s="43">
        <v>2.9047921153145501E-4</v>
      </c>
    </row>
    <row r="456" spans="1:2">
      <c r="A456" s="46" t="s">
        <v>329</v>
      </c>
      <c r="B456" s="43">
        <v>2.8815986355312199E-4</v>
      </c>
    </row>
    <row r="457" spans="1:2">
      <c r="A457" s="46" t="s">
        <v>89</v>
      </c>
      <c r="B457" s="43">
        <v>5.8372345228633899E-4</v>
      </c>
    </row>
    <row r="458" spans="1:2">
      <c r="A458" s="46" t="s">
        <v>330</v>
      </c>
      <c r="B458" s="43">
        <v>2.8808688751685098E-4</v>
      </c>
    </row>
    <row r="459" spans="1:2">
      <c r="A459" s="46" t="s">
        <v>152</v>
      </c>
      <c r="B459" s="43">
        <v>2.53969779965583E-4</v>
      </c>
    </row>
    <row r="460" spans="1:2">
      <c r="A460" s="46" t="s">
        <v>331</v>
      </c>
      <c r="B460" s="43">
        <v>1.46572502077181E-4</v>
      </c>
    </row>
    <row r="461" spans="1:2">
      <c r="A461" s="46" t="s">
        <v>332</v>
      </c>
      <c r="B461" s="43">
        <v>2.7242293436714299E-4</v>
      </c>
    </row>
    <row r="462" spans="1:2">
      <c r="A462" s="46" t="s">
        <v>333</v>
      </c>
      <c r="B462" s="43">
        <v>1.7922815925589799E-4</v>
      </c>
    </row>
    <row r="463" spans="1:2">
      <c r="A463" s="46" t="s">
        <v>87</v>
      </c>
      <c r="B463" s="43">
        <v>2.21286919110788E-4</v>
      </c>
    </row>
    <row r="464" spans="1:2">
      <c r="A464" s="46" t="s">
        <v>90</v>
      </c>
      <c r="B464" s="43">
        <v>3.3330348984453301E-4</v>
      </c>
    </row>
    <row r="465" spans="1:2">
      <c r="A465" s="46" t="s">
        <v>94</v>
      </c>
      <c r="B465" s="43">
        <v>2.4173711069267601E-4</v>
      </c>
    </row>
    <row r="466" spans="1:2">
      <c r="A466" s="46" t="s">
        <v>82</v>
      </c>
      <c r="B466" s="43">
        <v>1.8436804730104599E-4</v>
      </c>
    </row>
    <row r="467" spans="1:2">
      <c r="A467" s="46" t="s">
        <v>101</v>
      </c>
      <c r="B467" s="43">
        <v>1.6096116897416801E-4</v>
      </c>
    </row>
    <row r="468" spans="1:2">
      <c r="A468" s="46" t="s">
        <v>125</v>
      </c>
      <c r="B468" s="43">
        <v>1.9783800273003599E-4</v>
      </c>
    </row>
    <row r="469" spans="1:2">
      <c r="A469" s="46" t="s">
        <v>126</v>
      </c>
      <c r="B469" s="43">
        <v>9.1374598860871899E-5</v>
      </c>
    </row>
    <row r="470" spans="1:2">
      <c r="A470" s="46" t="s">
        <v>134</v>
      </c>
      <c r="B470" s="43">
        <v>2.4622324151349502E-4</v>
      </c>
    </row>
    <row r="471" spans="1:2">
      <c r="A471" s="46" t="s">
        <v>234</v>
      </c>
      <c r="B471" s="43">
        <v>3.9381252395114002E-4</v>
      </c>
    </row>
    <row r="472" spans="1:2">
      <c r="A472" s="46" t="s">
        <v>334</v>
      </c>
      <c r="B472" s="43">
        <v>1.8101149752481699E-4</v>
      </c>
    </row>
    <row r="473" spans="1:2">
      <c r="A473" s="46" t="s">
        <v>154</v>
      </c>
      <c r="B473" s="43">
        <v>1.7979330347713199E-4</v>
      </c>
    </row>
    <row r="474" spans="1:2">
      <c r="A474" s="46" t="s">
        <v>335</v>
      </c>
      <c r="B474" s="43">
        <v>6.1980890843304896E-4</v>
      </c>
    </row>
    <row r="475" spans="1:2">
      <c r="A475" s="46" t="s">
        <v>219</v>
      </c>
      <c r="B475" s="43">
        <v>4.1368375625563399E-4</v>
      </c>
    </row>
    <row r="476" spans="1:2">
      <c r="A476" s="46" t="s">
        <v>173</v>
      </c>
      <c r="B476" s="43">
        <v>1.3154789046745599E-4</v>
      </c>
    </row>
    <row r="477" spans="1:2">
      <c r="A477" s="46" t="s">
        <v>336</v>
      </c>
      <c r="B477" s="43">
        <v>1.5918692023663599E-4</v>
      </c>
    </row>
    <row r="478" spans="1:2">
      <c r="A478" s="46" t="s">
        <v>133</v>
      </c>
      <c r="B478" s="43">
        <v>4.6337524758036899E-4</v>
      </c>
    </row>
    <row r="479" spans="1:2">
      <c r="A479" s="46" t="s">
        <v>132</v>
      </c>
      <c r="B479" s="43">
        <v>8.3899075325234501E-4</v>
      </c>
    </row>
    <row r="480" spans="1:2">
      <c r="A480" s="46" t="s">
        <v>337</v>
      </c>
      <c r="B480" s="43">
        <v>1.9411468544791501E-4</v>
      </c>
    </row>
    <row r="481" spans="1:2">
      <c r="A481" s="46" t="s">
        <v>190</v>
      </c>
      <c r="B481" s="43">
        <v>9.9021399008583497E-5</v>
      </c>
    </row>
    <row r="482" spans="1:2">
      <c r="A482" s="46" t="s">
        <v>165</v>
      </c>
      <c r="B482" s="43">
        <v>1.32303833438743E-4</v>
      </c>
    </row>
    <row r="483" spans="1:2">
      <c r="A483" s="46" t="s">
        <v>338</v>
      </c>
      <c r="B483" s="43">
        <v>1.17251066520812E-4</v>
      </c>
    </row>
    <row r="484" spans="1:2">
      <c r="A484" s="46" t="s">
        <v>160</v>
      </c>
      <c r="B484" s="43">
        <v>1.73504178510735E-4</v>
      </c>
    </row>
    <row r="485" spans="1:2">
      <c r="A485" s="46" t="s">
        <v>169</v>
      </c>
      <c r="B485" s="43">
        <v>1.4624047532590801E-4</v>
      </c>
    </row>
    <row r="486" spans="1:2">
      <c r="A486" s="46" t="s">
        <v>339</v>
      </c>
      <c r="B486" s="43">
        <v>1.8430994317117501E-3</v>
      </c>
    </row>
    <row r="487" spans="1:2">
      <c r="A487" s="46" t="s">
        <v>340</v>
      </c>
      <c r="B487" s="43">
        <v>4.5915903845058001E-4</v>
      </c>
    </row>
    <row r="488" spans="1:2">
      <c r="A488" s="46" t="s">
        <v>150</v>
      </c>
      <c r="B488" s="43">
        <v>6.9813314876405498E-4</v>
      </c>
    </row>
    <row r="489" spans="1:2">
      <c r="A489" s="46" t="s">
        <v>140</v>
      </c>
      <c r="B489" s="43">
        <v>1.2032980248552E-4</v>
      </c>
    </row>
    <row r="490" spans="1:2">
      <c r="A490" s="46" t="s">
        <v>341</v>
      </c>
      <c r="B490" s="43">
        <v>8.5690273896221405E-5</v>
      </c>
    </row>
    <row r="491" spans="1:2">
      <c r="A491" s="46" t="s">
        <v>142</v>
      </c>
      <c r="B491" s="43">
        <v>1.5953121990601601E-4</v>
      </c>
    </row>
    <row r="492" spans="1:2">
      <c r="A492" s="46" t="s">
        <v>342</v>
      </c>
      <c r="B492" s="43">
        <v>1.3408117941004401E-4</v>
      </c>
    </row>
    <row r="493" spans="1:2">
      <c r="A493" s="46" t="s">
        <v>343</v>
      </c>
      <c r="B493" s="43">
        <v>1.7270742253927801E-4</v>
      </c>
    </row>
    <row r="494" spans="1:2">
      <c r="A494" s="46" t="s">
        <v>344</v>
      </c>
      <c r="B494" s="43">
        <v>1.5740430761049999E-4</v>
      </c>
    </row>
    <row r="495" spans="1:2">
      <c r="A495" s="46" t="s">
        <v>345</v>
      </c>
      <c r="B495" s="43">
        <v>1.1560552369626E-4</v>
      </c>
    </row>
    <row r="496" spans="1:2">
      <c r="A496" s="46" t="s">
        <v>346</v>
      </c>
      <c r="B496" s="43">
        <v>2.1329899787379499E-4</v>
      </c>
    </row>
    <row r="497" spans="1:2">
      <c r="A497" s="46" t="s">
        <v>347</v>
      </c>
      <c r="B497" s="43">
        <v>1.01459236774059E-4</v>
      </c>
    </row>
    <row r="498" spans="1:2">
      <c r="A498" s="46" t="s">
        <v>348</v>
      </c>
      <c r="B498" s="43">
        <v>1.0828964063666499E-4</v>
      </c>
    </row>
    <row r="499" spans="1:2">
      <c r="A499" s="46" t="s">
        <v>349</v>
      </c>
      <c r="B499" s="43">
        <v>2.3891685819187701E-4</v>
      </c>
    </row>
    <row r="500" spans="1:2">
      <c r="A500" s="46" t="s">
        <v>350</v>
      </c>
      <c r="B500" s="43">
        <v>1.3782992892101399E-4</v>
      </c>
    </row>
    <row r="501" spans="1:2">
      <c r="A501" s="46" t="s">
        <v>351</v>
      </c>
      <c r="B501" s="43">
        <v>6.5889773886861405E-5</v>
      </c>
    </row>
    <row r="502" spans="1:2">
      <c r="A502" s="46" t="s">
        <v>352</v>
      </c>
      <c r="B502" s="43">
        <v>8.3250596301136104E-5</v>
      </c>
    </row>
    <row r="503" spans="1:2">
      <c r="A503" s="46" t="s">
        <v>353</v>
      </c>
      <c r="B503" s="43">
        <v>1.4476978251170501E-4</v>
      </c>
    </row>
    <row r="504" spans="1:2">
      <c r="A504" s="46" t="s">
        <v>354</v>
      </c>
      <c r="B504" s="43">
        <v>9.0988016740602099E-5</v>
      </c>
    </row>
    <row r="505" spans="1:2">
      <c r="A505" s="46" t="s">
        <v>355</v>
      </c>
      <c r="B505" s="43">
        <v>1.0916971520976299E-4</v>
      </c>
    </row>
    <row r="506" spans="1:2">
      <c r="A506" s="46" t="s">
        <v>356</v>
      </c>
      <c r="B506" s="43">
        <v>1.07206144858949E-4</v>
      </c>
    </row>
    <row r="507" spans="1:2">
      <c r="A507" s="46" t="s">
        <v>357</v>
      </c>
      <c r="B507" s="43">
        <v>9.6305357477517104E-5</v>
      </c>
    </row>
    <row r="508" spans="1:2">
      <c r="A508" s="46" t="s">
        <v>358</v>
      </c>
      <c r="B508" s="43">
        <v>1.29789743274594E-4</v>
      </c>
    </row>
    <row r="509" spans="1:2">
      <c r="A509" s="46" t="s">
        <v>235</v>
      </c>
      <c r="B509" s="43">
        <v>9.8223089726800898E-5</v>
      </c>
    </row>
    <row r="510" spans="1:2">
      <c r="A510" s="46" t="s">
        <v>276</v>
      </c>
      <c r="B510" s="43">
        <v>8.75535292208143E-5</v>
      </c>
    </row>
    <row r="511" spans="1:2">
      <c r="A511" s="46" t="s">
        <v>193</v>
      </c>
      <c r="B511" s="43">
        <v>1.81334312242693E-3</v>
      </c>
    </row>
    <row r="512" spans="1:2">
      <c r="A512" s="46" t="s">
        <v>199</v>
      </c>
      <c r="B512" s="43">
        <v>1.6495583889185E-3</v>
      </c>
    </row>
    <row r="513" spans="1:2">
      <c r="A513" s="46" t="s">
        <v>205</v>
      </c>
      <c r="B513" s="43">
        <v>5.2202933843232299E-4</v>
      </c>
    </row>
    <row r="514" spans="1:2">
      <c r="A514" s="46" t="s">
        <v>202</v>
      </c>
      <c r="B514" s="43">
        <v>8.1088028214834705E-4</v>
      </c>
    </row>
    <row r="515" spans="1:2">
      <c r="A515" s="46" t="s">
        <v>209</v>
      </c>
      <c r="B515" s="43">
        <v>2.1634600555183199E-4</v>
      </c>
    </row>
    <row r="516" spans="1:2">
      <c r="A516" s="46" t="s">
        <v>197</v>
      </c>
      <c r="B516" s="43">
        <v>2.1767459002886499E-4</v>
      </c>
    </row>
    <row r="517" spans="1:2">
      <c r="A517" s="46" t="s">
        <v>359</v>
      </c>
      <c r="B517" s="43">
        <v>1.55696551277535E-4</v>
      </c>
    </row>
    <row r="518" spans="1:2">
      <c r="A518" s="46" t="s">
        <v>360</v>
      </c>
      <c r="B518" s="43">
        <v>1.7709815444404199E-4</v>
      </c>
    </row>
    <row r="519" spans="1:2">
      <c r="A519" s="46" t="s">
        <v>361</v>
      </c>
      <c r="B519" s="43">
        <v>6.8257427748858002E-5</v>
      </c>
    </row>
    <row r="520" spans="1:2">
      <c r="A520" s="46" t="s">
        <v>362</v>
      </c>
      <c r="B520" s="43">
        <v>5.5276259038110898E-5</v>
      </c>
    </row>
    <row r="521" spans="1:2">
      <c r="A521" s="46" t="s">
        <v>363</v>
      </c>
      <c r="B521" s="43">
        <v>3.59388633311674E-5</v>
      </c>
    </row>
    <row r="522" spans="1:2">
      <c r="A522" s="46" t="s">
        <v>364</v>
      </c>
      <c r="B522" s="43">
        <v>4.0180647813054398E-5</v>
      </c>
    </row>
    <row r="523" spans="1:2">
      <c r="A523" s="46" t="s">
        <v>365</v>
      </c>
      <c r="B523" s="43">
        <v>2.9038819929717501E-5</v>
      </c>
    </row>
    <row r="524" spans="1:2">
      <c r="A524" s="46" t="s">
        <v>253</v>
      </c>
      <c r="B524" s="43">
        <v>2.9774278329510701E-5</v>
      </c>
    </row>
    <row r="525" spans="1:2">
      <c r="A525" s="46" t="s">
        <v>260</v>
      </c>
      <c r="B525" s="43">
        <v>3.1499363792990501E-5</v>
      </c>
    </row>
    <row r="526" spans="1:2">
      <c r="A526" s="46" t="s">
        <v>366</v>
      </c>
      <c r="B526" s="43">
        <v>8.1188736822408096E-5</v>
      </c>
    </row>
    <row r="527" spans="1:2">
      <c r="A527" s="46" t="s">
        <v>367</v>
      </c>
      <c r="B527" s="43">
        <v>4.0120799665927201E-5</v>
      </c>
    </row>
    <row r="528" spans="1:2">
      <c r="A528" s="46" t="s">
        <v>167</v>
      </c>
      <c r="B528" s="43">
        <v>5.4328844022477301E-5</v>
      </c>
    </row>
    <row r="529" spans="1:2">
      <c r="A529" s="46" t="s">
        <v>128</v>
      </c>
      <c r="B529" s="43">
        <v>5.8936399512656897E-5</v>
      </c>
    </row>
    <row r="530" spans="1:2">
      <c r="A530" s="46" t="s">
        <v>368</v>
      </c>
      <c r="B530" s="43">
        <v>1.20016191811748E-4</v>
      </c>
    </row>
    <row r="531" spans="1:2">
      <c r="A531" s="46" t="s">
        <v>268</v>
      </c>
      <c r="B531" s="43">
        <v>5.5162550217499002E-5</v>
      </c>
    </row>
    <row r="532" spans="1:2">
      <c r="A532" s="46" t="s">
        <v>156</v>
      </c>
      <c r="B532" s="43">
        <v>5.0620074646983798E-5</v>
      </c>
    </row>
    <row r="533" spans="1:2">
      <c r="A533" s="46" t="s">
        <v>369</v>
      </c>
      <c r="B533" s="43">
        <v>7.9149640560297998E-5</v>
      </c>
    </row>
    <row r="534" spans="1:2">
      <c r="A534" s="46" t="s">
        <v>370</v>
      </c>
      <c r="B534" s="43">
        <v>3.1201166973153398E-5</v>
      </c>
    </row>
    <row r="535" spans="1:2">
      <c r="A535" s="46" t="s">
        <v>371</v>
      </c>
      <c r="B535" s="43">
        <v>6.9243030430243694E-5</v>
      </c>
    </row>
    <row r="536" spans="1:2">
      <c r="A536" s="46" t="s">
        <v>226</v>
      </c>
      <c r="B536" s="43">
        <v>5.2516034752206799E-5</v>
      </c>
    </row>
    <row r="537" spans="1:2">
      <c r="A537" s="46" t="s">
        <v>372</v>
      </c>
      <c r="B537" s="43">
        <v>5.05135625216514E-5</v>
      </c>
    </row>
    <row r="538" spans="1:2">
      <c r="A538" s="46" t="s">
        <v>373</v>
      </c>
      <c r="B538" s="43">
        <v>9.8108930097961204E-5</v>
      </c>
    </row>
    <row r="539" spans="1:2">
      <c r="A539" s="46" t="s">
        <v>374</v>
      </c>
      <c r="B539" s="43">
        <v>5.2344475160434103E-5</v>
      </c>
    </row>
    <row r="540" spans="1:2">
      <c r="A540" s="46" t="s">
        <v>146</v>
      </c>
      <c r="B540" s="43">
        <v>7.6233566213980704E-5</v>
      </c>
    </row>
    <row r="541" spans="1:2">
      <c r="A541" s="46" t="s">
        <v>144</v>
      </c>
      <c r="B541" s="43">
        <v>6.1464811934113902E-5</v>
      </c>
    </row>
    <row r="542" spans="1:2">
      <c r="A542" s="46" t="s">
        <v>275</v>
      </c>
      <c r="B542" s="43">
        <v>6.2235853667179795E-5</v>
      </c>
    </row>
    <row r="543" spans="1:2">
      <c r="A543" s="46" t="s">
        <v>375</v>
      </c>
      <c r="B543" s="43">
        <v>9.5774710652273093E-5</v>
      </c>
    </row>
    <row r="544" spans="1:2">
      <c r="A544" s="46" t="s">
        <v>376</v>
      </c>
      <c r="B544" s="43">
        <v>4.8364818460676599E-5</v>
      </c>
    </row>
    <row r="545" spans="1:2">
      <c r="A545" s="46" t="s">
        <v>238</v>
      </c>
      <c r="B545" s="43">
        <v>3.824755326939E-5</v>
      </c>
    </row>
    <row r="546" spans="1:2">
      <c r="A546" s="46" t="s">
        <v>240</v>
      </c>
      <c r="B546" s="43">
        <v>5.6504860152661899E-5</v>
      </c>
    </row>
    <row r="547" spans="1:2">
      <c r="A547" s="46" t="s">
        <v>242</v>
      </c>
      <c r="B547" s="43">
        <v>9.3256242008266403E-5</v>
      </c>
    </row>
    <row r="548" spans="1:2">
      <c r="A548" s="46" t="s">
        <v>244</v>
      </c>
      <c r="B548" s="43">
        <v>8.2876669036578793E-5</v>
      </c>
    </row>
    <row r="549" spans="1:2">
      <c r="A549" s="46" t="s">
        <v>184</v>
      </c>
      <c r="B549" s="43">
        <v>6.5598012079341302E-5</v>
      </c>
    </row>
    <row r="550" spans="1:2">
      <c r="A550" s="46" t="s">
        <v>183</v>
      </c>
      <c r="B550" s="43">
        <v>4.2735705438346799E-5</v>
      </c>
    </row>
    <row r="551" spans="1:2">
      <c r="A551" s="46" t="s">
        <v>377</v>
      </c>
      <c r="B551" s="43">
        <v>7.3897970134956405E-5</v>
      </c>
    </row>
    <row r="552" spans="1:2">
      <c r="A552" s="46" t="s">
        <v>224</v>
      </c>
      <c r="B552" s="43">
        <v>6.4416922067432405E-5</v>
      </c>
    </row>
    <row r="553" spans="1:2">
      <c r="A553" s="46" t="s">
        <v>222</v>
      </c>
      <c r="B553" s="43">
        <v>1.10108923343847E-4</v>
      </c>
    </row>
    <row r="554" spans="1:2">
      <c r="A554" s="46" t="s">
        <v>228</v>
      </c>
      <c r="B554" s="43">
        <v>4.2448171015173903E-5</v>
      </c>
    </row>
    <row r="555" spans="1:2">
      <c r="A555" s="46" t="s">
        <v>139</v>
      </c>
      <c r="B555" s="43">
        <v>8.8923239838230102E-5</v>
      </c>
    </row>
    <row r="556" spans="1:2">
      <c r="A556" s="46" t="s">
        <v>175</v>
      </c>
      <c r="B556" s="43">
        <v>5.4382484929733503E-5</v>
      </c>
    </row>
    <row r="557" spans="1:2">
      <c r="A557" s="46" t="s">
        <v>378</v>
      </c>
      <c r="B557" s="43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57"/>
  <sheetViews>
    <sheetView topLeftCell="A410" workbookViewId="0">
      <selection activeCell="B444" sqref="B432:B444"/>
    </sheetView>
  </sheetViews>
  <sheetFormatPr defaultRowHeight="11.25"/>
  <cols>
    <col min="1" max="1" width="25.42578125" style="27" customWidth="1"/>
    <col min="2" max="2" width="34.85546875" style="20" customWidth="1"/>
    <col min="3" max="3" width="31.7109375" style="20" customWidth="1"/>
    <col min="4" max="4" width="29" style="20" customWidth="1"/>
    <col min="5" max="6" width="28.42578125" style="20" customWidth="1"/>
    <col min="7" max="7" width="9.140625" style="20"/>
    <col min="8" max="8" width="16.7109375" style="26" customWidth="1"/>
    <col min="9" max="9" width="10.5703125" style="20" bestFit="1" customWidth="1"/>
    <col min="10" max="11" width="9.140625" style="20"/>
    <col min="12" max="12" width="9.140625" style="20" customWidth="1"/>
    <col min="13" max="16384" width="9.140625" style="20"/>
  </cols>
  <sheetData>
    <row r="1" spans="1:8" ht="21">
      <c r="A1" s="50" t="s">
        <v>0</v>
      </c>
      <c r="B1" s="51"/>
      <c r="C1" s="51"/>
      <c r="D1" s="52"/>
      <c r="E1" s="19" t="s">
        <v>1</v>
      </c>
      <c r="H1" s="21"/>
    </row>
    <row r="2" spans="1:8" ht="12.75">
      <c r="A2" s="53" t="s">
        <v>2</v>
      </c>
      <c r="B2" s="54"/>
      <c r="C2" s="55"/>
      <c r="D2" s="22" t="s">
        <v>3</v>
      </c>
      <c r="E2" s="22" t="s">
        <v>3</v>
      </c>
      <c r="H2" s="21"/>
    </row>
    <row r="3" spans="1:8" ht="12.75">
      <c r="A3" s="56" t="s">
        <v>4</v>
      </c>
      <c r="B3" s="57"/>
      <c r="C3" s="58"/>
      <c r="D3" s="22" t="s">
        <v>3</v>
      </c>
      <c r="E3" s="10">
        <v>1141.8</v>
      </c>
      <c r="H3" s="21"/>
    </row>
    <row r="4" spans="1:8" ht="12.75">
      <c r="A4" s="59" t="s">
        <v>4</v>
      </c>
      <c r="B4" s="62" t="s">
        <v>5</v>
      </c>
      <c r="C4" s="63"/>
      <c r="D4" s="22" t="s">
        <v>3</v>
      </c>
      <c r="E4" s="8">
        <v>229.3</v>
      </c>
      <c r="H4" s="21"/>
    </row>
    <row r="5" spans="1:8" ht="12.75">
      <c r="A5" s="60"/>
      <c r="B5" s="47" t="s">
        <v>5</v>
      </c>
      <c r="C5" s="25" t="s">
        <v>6</v>
      </c>
      <c r="D5" s="22" t="s">
        <v>3</v>
      </c>
      <c r="E5" s="10">
        <v>24.7</v>
      </c>
      <c r="H5" s="21"/>
    </row>
    <row r="6" spans="1:8" ht="12.75">
      <c r="A6" s="60"/>
      <c r="B6" s="48"/>
      <c r="C6" s="25" t="s">
        <v>7</v>
      </c>
      <c r="D6" s="22" t="s">
        <v>3</v>
      </c>
      <c r="E6" s="8">
        <v>32.6</v>
      </c>
      <c r="H6" s="21"/>
    </row>
    <row r="7" spans="1:8" ht="12.75">
      <c r="A7" s="60"/>
      <c r="B7" s="48"/>
      <c r="C7" s="25" t="s">
        <v>8</v>
      </c>
      <c r="D7" s="22" t="s">
        <v>3</v>
      </c>
      <c r="E7" s="10">
        <v>118.4</v>
      </c>
      <c r="H7" s="21"/>
    </row>
    <row r="8" spans="1:8" ht="12.75">
      <c r="A8" s="60"/>
      <c r="B8" s="48"/>
      <c r="C8" s="25" t="s">
        <v>9</v>
      </c>
      <c r="D8" s="22" t="s">
        <v>3</v>
      </c>
      <c r="E8" s="8">
        <v>11.9</v>
      </c>
      <c r="H8" s="21"/>
    </row>
    <row r="9" spans="1:8" ht="21">
      <c r="A9" s="60"/>
      <c r="B9" s="49"/>
      <c r="C9" s="25" t="s">
        <v>10</v>
      </c>
      <c r="D9" s="22" t="s">
        <v>3</v>
      </c>
      <c r="E9" s="10">
        <v>41.7</v>
      </c>
      <c r="H9" s="21"/>
    </row>
    <row r="10" spans="1:8" ht="12.75" customHeight="1">
      <c r="A10" s="60"/>
      <c r="B10" s="62" t="s">
        <v>11</v>
      </c>
      <c r="C10" s="63"/>
      <c r="D10" s="22" t="s">
        <v>3</v>
      </c>
      <c r="E10" s="8">
        <v>22.9</v>
      </c>
      <c r="H10" s="21"/>
    </row>
    <row r="11" spans="1:8" ht="12.75" customHeight="1">
      <c r="A11" s="60"/>
      <c r="B11" s="47" t="s">
        <v>11</v>
      </c>
      <c r="C11" s="25" t="s">
        <v>12</v>
      </c>
      <c r="D11" s="22" t="s">
        <v>3</v>
      </c>
      <c r="E11" s="10">
        <v>15.4</v>
      </c>
      <c r="H11" s="21"/>
    </row>
    <row r="12" spans="1:8" ht="12.75">
      <c r="A12" s="60"/>
      <c r="B12" s="48"/>
      <c r="C12" s="25" t="s">
        <v>13</v>
      </c>
      <c r="D12" s="22" t="s">
        <v>3</v>
      </c>
      <c r="E12" s="8">
        <v>7.5</v>
      </c>
      <c r="H12" s="21"/>
    </row>
    <row r="13" spans="1:8" ht="12.75">
      <c r="A13" s="60"/>
      <c r="B13" s="49"/>
      <c r="C13" s="25" t="s">
        <v>14</v>
      </c>
      <c r="D13" s="22" t="s">
        <v>3</v>
      </c>
      <c r="E13" s="10" t="s">
        <v>15</v>
      </c>
      <c r="H13" s="21"/>
    </row>
    <row r="14" spans="1:8" ht="12.75">
      <c r="A14" s="60"/>
      <c r="B14" s="62" t="s">
        <v>16</v>
      </c>
      <c r="C14" s="63"/>
      <c r="D14" s="22" t="s">
        <v>3</v>
      </c>
      <c r="E14" s="8">
        <v>30.2</v>
      </c>
      <c r="H14" s="21"/>
    </row>
    <row r="15" spans="1:8" ht="12.75">
      <c r="A15" s="60"/>
      <c r="B15" s="47" t="s">
        <v>16</v>
      </c>
      <c r="C15" s="25" t="s">
        <v>17</v>
      </c>
      <c r="D15" s="22" t="s">
        <v>3</v>
      </c>
      <c r="E15" s="10">
        <v>25.9</v>
      </c>
      <c r="H15" s="21"/>
    </row>
    <row r="16" spans="1:8" ht="12.75">
      <c r="A16" s="60"/>
      <c r="B16" s="49"/>
      <c r="C16" s="25" t="s">
        <v>18</v>
      </c>
      <c r="D16" s="22" t="s">
        <v>3</v>
      </c>
      <c r="E16" s="8">
        <v>4.4000000000000004</v>
      </c>
      <c r="H16" s="21"/>
    </row>
    <row r="17" spans="1:8" ht="12.75">
      <c r="A17" s="60"/>
      <c r="B17" s="62" t="s">
        <v>19</v>
      </c>
      <c r="C17" s="63"/>
      <c r="D17" s="22" t="s">
        <v>3</v>
      </c>
      <c r="E17" s="10">
        <v>275.2</v>
      </c>
      <c r="H17" s="21"/>
    </row>
    <row r="18" spans="1:8" ht="12.75">
      <c r="A18" s="60"/>
      <c r="B18" s="47" t="s">
        <v>19</v>
      </c>
      <c r="C18" s="25" t="s">
        <v>20</v>
      </c>
      <c r="D18" s="22" t="s">
        <v>3</v>
      </c>
      <c r="E18" s="8">
        <v>78.2</v>
      </c>
      <c r="H18" s="21"/>
    </row>
    <row r="19" spans="1:8" ht="12.75">
      <c r="A19" s="60"/>
      <c r="B19" s="48"/>
      <c r="C19" s="25" t="s">
        <v>21</v>
      </c>
      <c r="D19" s="22" t="s">
        <v>3</v>
      </c>
      <c r="E19" s="10">
        <v>84.2</v>
      </c>
      <c r="H19" s="21"/>
    </row>
    <row r="20" spans="1:8" ht="12.75">
      <c r="A20" s="60"/>
      <c r="B20" s="48"/>
      <c r="C20" s="25" t="s">
        <v>22</v>
      </c>
      <c r="D20" s="22" t="s">
        <v>3</v>
      </c>
      <c r="E20" s="8" t="s">
        <v>15</v>
      </c>
      <c r="H20" s="21"/>
    </row>
    <row r="21" spans="1:8" ht="12.75">
      <c r="A21" s="60"/>
      <c r="B21" s="48"/>
      <c r="C21" s="25" t="s">
        <v>23</v>
      </c>
      <c r="D21" s="22" t="s">
        <v>3</v>
      </c>
      <c r="E21" s="10">
        <v>22.7</v>
      </c>
      <c r="H21" s="21"/>
    </row>
    <row r="22" spans="1:8" ht="12.75">
      <c r="A22" s="60"/>
      <c r="B22" s="48"/>
      <c r="C22" s="25" t="s">
        <v>24</v>
      </c>
      <c r="D22" s="22" t="s">
        <v>3</v>
      </c>
      <c r="E22" s="8">
        <v>45</v>
      </c>
      <c r="H22" s="21"/>
    </row>
    <row r="23" spans="1:8" ht="12.75">
      <c r="A23" s="60"/>
      <c r="B23" s="49"/>
      <c r="C23" s="25" t="s">
        <v>25</v>
      </c>
      <c r="D23" s="22" t="s">
        <v>3</v>
      </c>
      <c r="E23" s="10" t="s">
        <v>15</v>
      </c>
      <c r="H23" s="21"/>
    </row>
    <row r="24" spans="1:8" ht="12.75">
      <c r="A24" s="60"/>
      <c r="B24" s="62" t="s">
        <v>26</v>
      </c>
      <c r="C24" s="63"/>
      <c r="D24" s="22" t="s">
        <v>3</v>
      </c>
      <c r="E24" s="8">
        <v>72.099999999999994</v>
      </c>
      <c r="H24" s="21"/>
    </row>
    <row r="25" spans="1:8" ht="21">
      <c r="A25" s="60"/>
      <c r="B25" s="47" t="s">
        <v>26</v>
      </c>
      <c r="C25" s="25" t="s">
        <v>27</v>
      </c>
      <c r="D25" s="22" t="s">
        <v>3</v>
      </c>
      <c r="E25" s="10">
        <v>33.1</v>
      </c>
      <c r="H25" s="21"/>
    </row>
    <row r="26" spans="1:8" ht="12.75">
      <c r="A26" s="60"/>
      <c r="B26" s="48"/>
      <c r="C26" s="25" t="s">
        <v>28</v>
      </c>
      <c r="D26" s="22" t="s">
        <v>3</v>
      </c>
      <c r="E26" s="8" t="s">
        <v>15</v>
      </c>
      <c r="H26" s="21"/>
    </row>
    <row r="27" spans="1:8" ht="12.75">
      <c r="A27" s="60"/>
      <c r="B27" s="48"/>
      <c r="C27" s="25" t="s">
        <v>29</v>
      </c>
      <c r="D27" s="22" t="s">
        <v>3</v>
      </c>
      <c r="E27" s="10">
        <v>12</v>
      </c>
      <c r="H27" s="21"/>
    </row>
    <row r="28" spans="1:8" ht="21">
      <c r="A28" s="60"/>
      <c r="B28" s="48"/>
      <c r="C28" s="25" t="s">
        <v>30</v>
      </c>
      <c r="D28" s="22" t="s">
        <v>3</v>
      </c>
      <c r="E28" s="8">
        <v>3.1</v>
      </c>
      <c r="H28" s="21"/>
    </row>
    <row r="29" spans="1:8" ht="21">
      <c r="A29" s="60"/>
      <c r="B29" s="48"/>
      <c r="C29" s="25" t="s">
        <v>31</v>
      </c>
      <c r="D29" s="22" t="s">
        <v>3</v>
      </c>
      <c r="E29" s="10">
        <v>5.3</v>
      </c>
      <c r="H29" s="21"/>
    </row>
    <row r="30" spans="1:8" ht="21">
      <c r="A30" s="60"/>
      <c r="B30" s="49"/>
      <c r="C30" s="25" t="s">
        <v>32</v>
      </c>
      <c r="D30" s="22" t="s">
        <v>3</v>
      </c>
      <c r="E30" s="8">
        <v>13.5</v>
      </c>
      <c r="H30" s="21"/>
    </row>
    <row r="31" spans="1:8" ht="12.75">
      <c r="A31" s="60"/>
      <c r="B31" s="62" t="s">
        <v>33</v>
      </c>
      <c r="C31" s="63"/>
      <c r="D31" s="22" t="s">
        <v>3</v>
      </c>
      <c r="E31" s="10">
        <v>24.8</v>
      </c>
      <c r="H31" s="21"/>
    </row>
    <row r="32" spans="1:8" ht="21">
      <c r="A32" s="60"/>
      <c r="B32" s="47" t="s">
        <v>33</v>
      </c>
      <c r="C32" s="25" t="s">
        <v>34</v>
      </c>
      <c r="D32" s="22" t="s">
        <v>3</v>
      </c>
      <c r="E32" s="8">
        <v>8.1</v>
      </c>
      <c r="H32" s="21"/>
    </row>
    <row r="33" spans="1:8" ht="12.75">
      <c r="A33" s="60"/>
      <c r="B33" s="48"/>
      <c r="C33" s="25" t="s">
        <v>35</v>
      </c>
      <c r="D33" s="22" t="s">
        <v>3</v>
      </c>
      <c r="E33" s="10" t="s">
        <v>15</v>
      </c>
      <c r="H33" s="21"/>
    </row>
    <row r="34" spans="1:8" ht="12.75">
      <c r="A34" s="60"/>
      <c r="B34" s="49"/>
      <c r="C34" s="25" t="s">
        <v>36</v>
      </c>
      <c r="D34" s="22" t="s">
        <v>3</v>
      </c>
      <c r="E34" s="8" t="s">
        <v>15</v>
      </c>
      <c r="H34" s="21"/>
    </row>
    <row r="35" spans="1:8" ht="12.75">
      <c r="A35" s="60"/>
      <c r="B35" s="62" t="s">
        <v>37</v>
      </c>
      <c r="C35" s="63"/>
      <c r="D35" s="22" t="s">
        <v>3</v>
      </c>
      <c r="E35" s="10">
        <v>151.19999999999999</v>
      </c>
      <c r="H35" s="21"/>
    </row>
    <row r="36" spans="1:8" ht="12.75">
      <c r="A36" s="60"/>
      <c r="B36" s="47" t="s">
        <v>37</v>
      </c>
      <c r="C36" s="25" t="s">
        <v>38</v>
      </c>
      <c r="D36" s="22" t="s">
        <v>3</v>
      </c>
      <c r="E36" s="8">
        <v>43.4</v>
      </c>
      <c r="H36" s="21"/>
    </row>
    <row r="37" spans="1:8" ht="21">
      <c r="A37" s="60"/>
      <c r="B37" s="48"/>
      <c r="C37" s="25" t="s">
        <v>39</v>
      </c>
      <c r="D37" s="22" t="s">
        <v>3</v>
      </c>
      <c r="E37" s="10">
        <v>86.2</v>
      </c>
      <c r="H37" s="21"/>
    </row>
    <row r="38" spans="1:8" ht="12.75">
      <c r="A38" s="60"/>
      <c r="B38" s="49"/>
      <c r="C38" s="25" t="s">
        <v>40</v>
      </c>
      <c r="D38" s="22" t="s">
        <v>3</v>
      </c>
      <c r="E38" s="8">
        <v>21.5</v>
      </c>
      <c r="H38" s="21"/>
    </row>
    <row r="39" spans="1:8" ht="12.75">
      <c r="A39" s="60"/>
      <c r="B39" s="62" t="s">
        <v>41</v>
      </c>
      <c r="C39" s="63"/>
      <c r="D39" s="22" t="s">
        <v>3</v>
      </c>
      <c r="E39" s="10">
        <v>34.299999999999997</v>
      </c>
      <c r="H39" s="21"/>
    </row>
    <row r="40" spans="1:8" ht="12.75">
      <c r="A40" s="60"/>
      <c r="B40" s="47" t="s">
        <v>41</v>
      </c>
      <c r="C40" s="25" t="s">
        <v>42</v>
      </c>
      <c r="D40" s="22" t="s">
        <v>3</v>
      </c>
      <c r="E40" s="8">
        <v>0.6</v>
      </c>
      <c r="H40" s="21"/>
    </row>
    <row r="41" spans="1:8" ht="12.75">
      <c r="A41" s="60"/>
      <c r="B41" s="48"/>
      <c r="C41" s="25" t="s">
        <v>43</v>
      </c>
      <c r="D41" s="22" t="s">
        <v>3</v>
      </c>
      <c r="E41" s="10" t="s">
        <v>15</v>
      </c>
      <c r="H41" s="21"/>
    </row>
    <row r="42" spans="1:8" ht="12.75">
      <c r="A42" s="60"/>
      <c r="B42" s="49"/>
      <c r="C42" s="25" t="s">
        <v>44</v>
      </c>
      <c r="D42" s="22" t="s">
        <v>3</v>
      </c>
      <c r="E42" s="8">
        <v>33.4</v>
      </c>
      <c r="H42" s="21"/>
    </row>
    <row r="43" spans="1:8" ht="12.75">
      <c r="A43" s="60"/>
      <c r="B43" s="62" t="s">
        <v>45</v>
      </c>
      <c r="C43" s="63"/>
      <c r="D43" s="22" t="s">
        <v>3</v>
      </c>
      <c r="E43" s="10">
        <v>112.3</v>
      </c>
      <c r="H43" s="21"/>
    </row>
    <row r="44" spans="1:8" ht="21">
      <c r="A44" s="60"/>
      <c r="B44" s="47" t="s">
        <v>45</v>
      </c>
      <c r="C44" s="25" t="s">
        <v>46</v>
      </c>
      <c r="D44" s="22" t="s">
        <v>3</v>
      </c>
      <c r="E44" s="8">
        <v>15</v>
      </c>
      <c r="H44" s="21"/>
    </row>
    <row r="45" spans="1:8" ht="21">
      <c r="A45" s="60"/>
      <c r="B45" s="48"/>
      <c r="C45" s="25" t="s">
        <v>47</v>
      </c>
      <c r="D45" s="22" t="s">
        <v>3</v>
      </c>
      <c r="E45" s="10" t="s">
        <v>15</v>
      </c>
      <c r="H45" s="21"/>
    </row>
    <row r="46" spans="1:8" ht="21">
      <c r="A46" s="60"/>
      <c r="B46" s="48"/>
      <c r="C46" s="25" t="s">
        <v>48</v>
      </c>
      <c r="D46" s="22" t="s">
        <v>3</v>
      </c>
      <c r="E46" s="8">
        <v>34.5</v>
      </c>
      <c r="H46" s="21"/>
    </row>
    <row r="47" spans="1:8" ht="12.75">
      <c r="A47" s="60"/>
      <c r="B47" s="48"/>
      <c r="C47" s="25" t="s">
        <v>49</v>
      </c>
      <c r="D47" s="22" t="s">
        <v>3</v>
      </c>
      <c r="E47" s="10">
        <v>40.299999999999997</v>
      </c>
      <c r="H47" s="21"/>
    </row>
    <row r="48" spans="1:8" ht="12.75">
      <c r="A48" s="60"/>
      <c r="B48" s="48"/>
      <c r="C48" s="25" t="s">
        <v>50</v>
      </c>
      <c r="D48" s="22" t="s">
        <v>3</v>
      </c>
      <c r="E48" s="8">
        <v>9</v>
      </c>
      <c r="H48" s="21"/>
    </row>
    <row r="49" spans="1:8" ht="12.75">
      <c r="A49" s="60"/>
      <c r="B49" s="48"/>
      <c r="C49" s="25" t="s">
        <v>51</v>
      </c>
      <c r="D49" s="22" t="s">
        <v>3</v>
      </c>
      <c r="E49" s="10">
        <v>5.0999999999999996</v>
      </c>
      <c r="H49" s="21"/>
    </row>
    <row r="50" spans="1:8" ht="12.75">
      <c r="A50" s="60"/>
      <c r="B50" s="48"/>
      <c r="C50" s="25" t="s">
        <v>52</v>
      </c>
      <c r="D50" s="22" t="s">
        <v>3</v>
      </c>
      <c r="E50" s="8" t="s">
        <v>15</v>
      </c>
      <c r="H50" s="21"/>
    </row>
    <row r="51" spans="1:8" ht="21">
      <c r="A51" s="60"/>
      <c r="B51" s="49"/>
      <c r="C51" s="25" t="s">
        <v>53</v>
      </c>
      <c r="D51" s="22" t="s">
        <v>3</v>
      </c>
      <c r="E51" s="10">
        <v>4.5999999999999996</v>
      </c>
      <c r="H51" s="21"/>
    </row>
    <row r="52" spans="1:8" ht="12.75">
      <c r="A52" s="60"/>
      <c r="B52" s="56" t="s">
        <v>54</v>
      </c>
      <c r="C52" s="58"/>
      <c r="D52" s="22" t="s">
        <v>3</v>
      </c>
      <c r="E52" s="8" t="s">
        <v>15</v>
      </c>
      <c r="H52" s="21"/>
    </row>
    <row r="53" spans="1:8" ht="12.75">
      <c r="A53" s="60"/>
      <c r="B53" s="62" t="s">
        <v>55</v>
      </c>
      <c r="C53" s="63"/>
      <c r="D53" s="22" t="s">
        <v>3</v>
      </c>
      <c r="E53" s="10">
        <v>104.9</v>
      </c>
      <c r="H53" s="21"/>
    </row>
    <row r="54" spans="1:8" ht="12.75">
      <c r="A54" s="60"/>
      <c r="B54" s="47" t="s">
        <v>55</v>
      </c>
      <c r="C54" s="25" t="s">
        <v>56</v>
      </c>
      <c r="D54" s="22" t="s">
        <v>3</v>
      </c>
      <c r="E54" s="8">
        <v>27.1</v>
      </c>
      <c r="H54" s="21"/>
    </row>
    <row r="55" spans="1:8" ht="12.75">
      <c r="A55" s="60"/>
      <c r="B55" s="48"/>
      <c r="C55" s="25" t="s">
        <v>57</v>
      </c>
      <c r="D55" s="22" t="s">
        <v>3</v>
      </c>
      <c r="E55" s="10" t="s">
        <v>15</v>
      </c>
      <c r="H55" s="21"/>
    </row>
    <row r="56" spans="1:8" ht="12.75">
      <c r="A56" s="60"/>
      <c r="B56" s="48"/>
      <c r="C56" s="25" t="s">
        <v>58</v>
      </c>
      <c r="D56" s="22" t="s">
        <v>3</v>
      </c>
      <c r="E56" s="8">
        <v>22.6</v>
      </c>
      <c r="H56" s="21"/>
    </row>
    <row r="57" spans="1:8" ht="12.75">
      <c r="A57" s="60"/>
      <c r="B57" s="48"/>
      <c r="C57" s="25" t="s">
        <v>59</v>
      </c>
      <c r="D57" s="22" t="s">
        <v>3</v>
      </c>
      <c r="E57" s="10">
        <v>43.8</v>
      </c>
      <c r="H57" s="21"/>
    </row>
    <row r="58" spans="1:8" ht="12.75">
      <c r="A58" s="60"/>
      <c r="B58" s="48"/>
      <c r="C58" s="25" t="s">
        <v>60</v>
      </c>
      <c r="D58" s="22" t="s">
        <v>3</v>
      </c>
      <c r="E58" s="8">
        <v>4.9000000000000004</v>
      </c>
      <c r="H58" s="21"/>
    </row>
    <row r="59" spans="1:8" ht="12.75">
      <c r="A59" s="60"/>
      <c r="B59" s="49"/>
      <c r="C59" s="25" t="s">
        <v>61</v>
      </c>
      <c r="D59" s="22" t="s">
        <v>3</v>
      </c>
      <c r="E59" s="10" t="s">
        <v>15</v>
      </c>
      <c r="H59" s="21"/>
    </row>
    <row r="60" spans="1:8" ht="12.75">
      <c r="A60" s="60"/>
      <c r="B60" s="62" t="s">
        <v>62</v>
      </c>
      <c r="C60" s="63"/>
      <c r="D60" s="22" t="s">
        <v>3</v>
      </c>
      <c r="E60" s="8">
        <v>107.6</v>
      </c>
      <c r="H60" s="21"/>
    </row>
    <row r="61" spans="1:8" ht="12.75">
      <c r="A61" s="60"/>
      <c r="B61" s="47" t="s">
        <v>62</v>
      </c>
      <c r="C61" s="25" t="s">
        <v>63</v>
      </c>
      <c r="D61" s="22" t="s">
        <v>3</v>
      </c>
      <c r="E61" s="10">
        <v>87.3</v>
      </c>
      <c r="H61" s="21"/>
    </row>
    <row r="62" spans="1:8" ht="12.75">
      <c r="A62" s="60"/>
      <c r="B62" s="48"/>
      <c r="C62" s="25" t="s">
        <v>64</v>
      </c>
      <c r="D62" s="22" t="s">
        <v>3</v>
      </c>
      <c r="E62" s="8">
        <v>11.8</v>
      </c>
      <c r="H62" s="21"/>
    </row>
    <row r="63" spans="1:8" ht="21">
      <c r="A63" s="60"/>
      <c r="B63" s="48"/>
      <c r="C63" s="25" t="s">
        <v>65</v>
      </c>
      <c r="D63" s="22" t="s">
        <v>3</v>
      </c>
      <c r="E63" s="10">
        <v>3.7</v>
      </c>
      <c r="H63" s="21"/>
    </row>
    <row r="64" spans="1:8" ht="12.75">
      <c r="A64" s="60"/>
      <c r="B64" s="48"/>
      <c r="C64" s="25" t="s">
        <v>66</v>
      </c>
      <c r="D64" s="22" t="s">
        <v>3</v>
      </c>
      <c r="E64" s="8" t="s">
        <v>15</v>
      </c>
      <c r="H64" s="21"/>
    </row>
    <row r="65" spans="1:9" ht="21">
      <c r="A65" s="60"/>
      <c r="B65" s="49"/>
      <c r="C65" s="25" t="s">
        <v>67</v>
      </c>
      <c r="D65" s="22" t="s">
        <v>3</v>
      </c>
      <c r="E65" s="10">
        <v>3.5</v>
      </c>
    </row>
    <row r="66" spans="1:9" ht="12.75">
      <c r="A66" s="61"/>
      <c r="B66" s="56" t="s">
        <v>68</v>
      </c>
      <c r="C66" s="58"/>
      <c r="D66" s="22" t="s">
        <v>3</v>
      </c>
      <c r="E66" s="8" t="s">
        <v>15</v>
      </c>
    </row>
    <row r="70" spans="1:9" s="27" customFormat="1">
      <c r="A70" s="27" t="s">
        <v>69</v>
      </c>
      <c r="H70" s="28"/>
    </row>
    <row r="72" spans="1:9">
      <c r="A72" s="27" t="s">
        <v>70</v>
      </c>
      <c r="B72" s="27" t="s">
        <v>71</v>
      </c>
      <c r="C72" s="27" t="s">
        <v>72</v>
      </c>
      <c r="D72" s="27" t="s">
        <v>73</v>
      </c>
    </row>
    <row r="74" spans="1:9" s="27" customFormat="1">
      <c r="A74" s="27" t="s">
        <v>5</v>
      </c>
      <c r="E74" s="27" t="s">
        <v>74</v>
      </c>
      <c r="F74" s="27" t="s">
        <v>75</v>
      </c>
      <c r="G74" s="27" t="s">
        <v>76</v>
      </c>
      <c r="H74" s="28" t="s">
        <v>77</v>
      </c>
      <c r="I74" s="27" t="s">
        <v>78</v>
      </c>
    </row>
    <row r="75" spans="1:9" s="27" customFormat="1">
      <c r="B75" s="27" t="s">
        <v>6</v>
      </c>
      <c r="E75" s="27">
        <f>E5</f>
        <v>24.7</v>
      </c>
      <c r="F75" s="27">
        <f>E75*(365.25/7)</f>
        <v>1288.8107142857143</v>
      </c>
      <c r="G75" s="27">
        <v>0.99999999999999989</v>
      </c>
      <c r="H75" s="28"/>
      <c r="I75" s="27">
        <f>SUM(I77,I76)</f>
        <v>0.25254522876051777</v>
      </c>
    </row>
    <row r="76" spans="1:9">
      <c r="C76" s="27" t="s">
        <v>79</v>
      </c>
      <c r="D76" s="27"/>
      <c r="E76" s="20">
        <f>E75*G76</f>
        <v>10.2252688172043</v>
      </c>
      <c r="F76" s="20">
        <f>E76*(365.25/7)</f>
        <v>533.53991935483873</v>
      </c>
      <c r="G76" s="20">
        <v>0.41397849462365588</v>
      </c>
      <c r="I76" s="20">
        <f>F76*AVERAGE(H78:H79)</f>
        <v>0.10454829362666596</v>
      </c>
    </row>
    <row r="77" spans="1:9">
      <c r="C77" s="27" t="s">
        <v>80</v>
      </c>
      <c r="D77" s="27"/>
      <c r="E77" s="20">
        <f>G77*E75</f>
        <v>14.474731182795697</v>
      </c>
      <c r="F77" s="20">
        <f>E77*(365.25/7)</f>
        <v>755.27079493087547</v>
      </c>
      <c r="G77" s="20">
        <v>0.58602150537634401</v>
      </c>
      <c r="I77" s="20">
        <f>F77*AVERAGE(H78:H79)</f>
        <v>0.14799693513385179</v>
      </c>
    </row>
    <row r="78" spans="1:9">
      <c r="C78" s="27"/>
      <c r="D78" s="2" t="s">
        <v>82</v>
      </c>
      <c r="H78" s="26">
        <f>B466</f>
        <v>1.8436804730104599E-4</v>
      </c>
    </row>
    <row r="79" spans="1:9">
      <c r="C79" s="27"/>
      <c r="D79" s="20" t="s">
        <v>81</v>
      </c>
      <c r="F79" s="27"/>
      <c r="H79" s="26">
        <f>B452</f>
        <v>2.0753625014341401E-4</v>
      </c>
    </row>
    <row r="80" spans="1:9" s="27" customFormat="1">
      <c r="B80" s="27" t="s">
        <v>83</v>
      </c>
      <c r="E80" s="27">
        <f>E6</f>
        <v>32.6</v>
      </c>
      <c r="F80" s="27">
        <f>E80*(365.25/7)</f>
        <v>1701.0214285714287</v>
      </c>
      <c r="G80" s="27">
        <v>1</v>
      </c>
      <c r="H80" s="28"/>
      <c r="I80" s="27">
        <f>SUM(I81,I84)</f>
        <v>0.45599561674770761</v>
      </c>
    </row>
    <row r="81" spans="1:9">
      <c r="A81" s="20"/>
      <c r="C81" s="27" t="s">
        <v>84</v>
      </c>
      <c r="D81" s="27"/>
      <c r="E81" s="20">
        <f>G81*E80</f>
        <v>27.883404255319149</v>
      </c>
      <c r="F81" s="20">
        <f>E81*(365.25/7)</f>
        <v>1454.9162006079027</v>
      </c>
      <c r="G81" s="20">
        <v>0.85531914893617023</v>
      </c>
      <c r="I81" s="20">
        <f>F81*AVERAGE(H82:H83)</f>
        <v>0.34315305442680094</v>
      </c>
    </row>
    <row r="82" spans="1:9">
      <c r="A82" s="20"/>
      <c r="C82" s="27"/>
      <c r="D82" s="2" t="s">
        <v>86</v>
      </c>
      <c r="H82" s="26">
        <f>B455</f>
        <v>2.9047921153145501E-4</v>
      </c>
    </row>
    <row r="83" spans="1:9">
      <c r="A83" s="20"/>
      <c r="C83" s="27"/>
      <c r="D83" s="1" t="s">
        <v>85</v>
      </c>
      <c r="F83" s="27"/>
      <c r="H83" s="26">
        <f>B453</f>
        <v>1.8123600379630399E-4</v>
      </c>
    </row>
    <row r="84" spans="1:9">
      <c r="A84" s="20"/>
      <c r="C84" s="27" t="s">
        <v>88</v>
      </c>
      <c r="D84" s="27"/>
      <c r="E84" s="20">
        <f>G84*E80</f>
        <v>4.7165957446808511</v>
      </c>
      <c r="F84" s="20">
        <f>E84*(365.25/7)</f>
        <v>246.10522796352583</v>
      </c>
      <c r="G84" s="20">
        <v>0.14468085106382977</v>
      </c>
      <c r="I84" s="20">
        <f>F84*AVERAGE(H85:H86)</f>
        <v>0.11284256232090664</v>
      </c>
    </row>
    <row r="85" spans="1:9">
      <c r="A85" s="20"/>
      <c r="C85" s="27"/>
      <c r="D85" s="1" t="s">
        <v>89</v>
      </c>
      <c r="F85" s="27"/>
      <c r="H85" s="26">
        <f>B457</f>
        <v>5.8372345228633899E-4</v>
      </c>
    </row>
    <row r="86" spans="1:9">
      <c r="A86" s="20"/>
      <c r="C86" s="27"/>
      <c r="D86" s="1" t="s">
        <v>90</v>
      </c>
      <c r="F86" s="27"/>
      <c r="H86" s="26">
        <f>B464</f>
        <v>3.3330348984453301E-4</v>
      </c>
    </row>
    <row r="87" spans="1:9">
      <c r="A87" s="20"/>
      <c r="C87" s="27"/>
      <c r="D87" s="1"/>
      <c r="F87" s="27"/>
    </row>
    <row r="88" spans="1:9" s="27" customFormat="1">
      <c r="B88" s="27" t="s">
        <v>8</v>
      </c>
      <c r="E88" s="27">
        <f>E7</f>
        <v>118.4</v>
      </c>
      <c r="F88" s="27">
        <f>E88*(365.25/7)</f>
        <v>6177.942857142858</v>
      </c>
      <c r="G88" s="27">
        <v>1</v>
      </c>
      <c r="H88" s="28"/>
      <c r="I88" s="27">
        <f>SUM(I89,I91,I94,I96,I98,I100)</f>
        <v>1.17335488415514</v>
      </c>
    </row>
    <row r="89" spans="1:9">
      <c r="A89" s="20"/>
      <c r="C89" s="27" t="s">
        <v>91</v>
      </c>
      <c r="D89" s="27"/>
      <c r="E89" s="20">
        <f>G89*E88</f>
        <v>27.163292847503378</v>
      </c>
      <c r="F89" s="20">
        <f>E89*(365.25/7)</f>
        <v>1417.3418160786584</v>
      </c>
      <c r="G89" s="20">
        <v>0.22941970310391366</v>
      </c>
      <c r="I89" s="20">
        <f>F89*H90</f>
        <v>0.26131254298854051</v>
      </c>
    </row>
    <row r="90" spans="1:9">
      <c r="A90" s="20"/>
      <c r="C90" s="27"/>
      <c r="D90" s="20" t="s">
        <v>82</v>
      </c>
      <c r="F90" s="27"/>
      <c r="H90" s="26">
        <f>B466</f>
        <v>1.8436804730104599E-4</v>
      </c>
    </row>
    <row r="91" spans="1:9">
      <c r="A91" s="20"/>
      <c r="C91" s="27" t="s">
        <v>92</v>
      </c>
      <c r="E91" s="29">
        <f>G91*E88</f>
        <v>18.694736842105264</v>
      </c>
      <c r="F91" s="20">
        <f>E91*(365.25/7)</f>
        <v>975.4646616541354</v>
      </c>
      <c r="G91" s="20">
        <v>0.15789473684210525</v>
      </c>
      <c r="I91" s="20">
        <f>F91*AVERAGE(H92:H93)</f>
        <v>0.21418413812661466</v>
      </c>
    </row>
    <row r="92" spans="1:9">
      <c r="A92" s="20"/>
      <c r="C92" s="27"/>
      <c r="D92" s="2" t="s">
        <v>86</v>
      </c>
      <c r="E92" s="29"/>
      <c r="H92" s="26">
        <f>B455</f>
        <v>2.9047921153145501E-4</v>
      </c>
    </row>
    <row r="93" spans="1:9">
      <c r="A93" s="20"/>
      <c r="C93" s="27"/>
      <c r="D93" s="20" t="s">
        <v>93</v>
      </c>
      <c r="F93" s="27"/>
      <c r="H93" s="26">
        <f>B454</f>
        <v>1.4866358173675799E-4</v>
      </c>
    </row>
    <row r="94" spans="1:9">
      <c r="A94" s="20"/>
      <c r="C94" s="27" t="s">
        <v>95</v>
      </c>
      <c r="E94" s="20">
        <f>G94*E88</f>
        <v>3.5152496626180847</v>
      </c>
      <c r="F94" s="20">
        <f>E94*(365.25/7)</f>
        <v>183.42070561017937</v>
      </c>
      <c r="G94" s="20">
        <v>2.9689608636977064E-2</v>
      </c>
      <c r="I94" s="20">
        <f>F94*H95</f>
        <v>3.3816917327928783E-2</v>
      </c>
    </row>
    <row r="95" spans="1:9">
      <c r="A95" s="20"/>
      <c r="C95" s="27"/>
      <c r="D95" s="30" t="s">
        <v>82</v>
      </c>
      <c r="F95" s="27"/>
      <c r="H95" s="26">
        <f>B466</f>
        <v>1.8436804730104599E-4</v>
      </c>
    </row>
    <row r="96" spans="1:9">
      <c r="A96" s="20"/>
      <c r="C96" s="27" t="s">
        <v>96</v>
      </c>
      <c r="E96" s="29">
        <f>G96*E88</f>
        <v>6.0717948717948715</v>
      </c>
      <c r="F96" s="20">
        <f>E96*(365.25/7)</f>
        <v>316.8175824175824</v>
      </c>
      <c r="G96" s="20">
        <v>5.128205128205128E-2</v>
      </c>
      <c r="I96" s="20">
        <f>F96*H97</f>
        <v>5.8411039020967871E-2</v>
      </c>
    </row>
    <row r="97" spans="1:9">
      <c r="A97" s="20"/>
      <c r="C97" s="27"/>
      <c r="D97" s="30" t="s">
        <v>82</v>
      </c>
      <c r="H97" s="26">
        <f>B466</f>
        <v>1.8436804730104599E-4</v>
      </c>
    </row>
    <row r="98" spans="1:9">
      <c r="A98" s="20"/>
      <c r="C98" s="27" t="s">
        <v>97</v>
      </c>
      <c r="D98" s="27"/>
      <c r="E98" s="20">
        <f>G98*E88</f>
        <v>15.179487179487182</v>
      </c>
      <c r="F98" s="20">
        <f>E98*(365.25/7)</f>
        <v>792.0439560439562</v>
      </c>
      <c r="G98" s="20">
        <v>0.12820512820512822</v>
      </c>
      <c r="I98" s="20">
        <f>F98*H99</f>
        <v>0.1460275975524197</v>
      </c>
    </row>
    <row r="99" spans="1:9">
      <c r="A99" s="20"/>
      <c r="C99" s="27"/>
      <c r="D99" s="30" t="s">
        <v>82</v>
      </c>
      <c r="H99" s="26">
        <f>B466</f>
        <v>1.8436804730104599E-4</v>
      </c>
    </row>
    <row r="100" spans="1:9">
      <c r="A100" s="20"/>
      <c r="C100" s="27" t="s">
        <v>98</v>
      </c>
      <c r="D100" s="27"/>
      <c r="E100" s="20">
        <f>G100*E88</f>
        <v>47.775438596491234</v>
      </c>
      <c r="F100" s="20">
        <f>E100*(365.25/7)</f>
        <v>2492.8541353383462</v>
      </c>
      <c r="G100" s="20">
        <v>0.40350877192982459</v>
      </c>
      <c r="I100" s="20">
        <f>F100*H101</f>
        <v>0.45960264913866833</v>
      </c>
    </row>
    <row r="101" spans="1:9">
      <c r="A101" s="20"/>
      <c r="C101" s="27"/>
      <c r="D101" s="30" t="s">
        <v>82</v>
      </c>
      <c r="F101" s="27"/>
      <c r="H101" s="26">
        <f>B466</f>
        <v>1.8436804730104599E-4</v>
      </c>
    </row>
    <row r="102" spans="1:9">
      <c r="A102" s="20"/>
      <c r="C102" s="27"/>
      <c r="D102" s="30"/>
      <c r="F102" s="27"/>
    </row>
    <row r="103" spans="1:9" s="27" customFormat="1">
      <c r="B103" s="27" t="s">
        <v>9</v>
      </c>
      <c r="E103" s="27">
        <f>E8</f>
        <v>11.9</v>
      </c>
      <c r="F103" s="27">
        <f>E103*(365.25/7)</f>
        <v>620.92500000000007</v>
      </c>
      <c r="G103" s="27">
        <v>1</v>
      </c>
      <c r="H103" s="28"/>
      <c r="I103" s="27">
        <f>SUM(I104:I105)</f>
        <v>9.994481384528528E-2</v>
      </c>
    </row>
    <row r="104" spans="1:9">
      <c r="A104" s="20"/>
      <c r="C104" s="27" t="s">
        <v>99</v>
      </c>
      <c r="D104" s="27"/>
      <c r="E104" s="20">
        <f>G104*E103</f>
        <v>3.4</v>
      </c>
      <c r="F104" s="20">
        <f>E104*(365.25/7)</f>
        <v>177.40714285714287</v>
      </c>
      <c r="G104" s="20">
        <v>0.2857142857142857</v>
      </c>
      <c r="I104" s="20">
        <f>F104*AVERAGE(H106:H106)</f>
        <v>2.8555661098652936E-2</v>
      </c>
    </row>
    <row r="105" spans="1:9">
      <c r="A105" s="20"/>
      <c r="C105" s="27" t="s">
        <v>100</v>
      </c>
      <c r="D105" s="27"/>
      <c r="E105" s="20">
        <f>G105*E103</f>
        <v>8.5</v>
      </c>
      <c r="F105" s="20">
        <f>E105*(365.25/7)</f>
        <v>443.51785714285717</v>
      </c>
      <c r="G105" s="20">
        <v>0.7142857142857143</v>
      </c>
      <c r="I105" s="20">
        <f>F105*AVERAGE(H106:H106)</f>
        <v>7.1389152746632337E-2</v>
      </c>
    </row>
    <row r="106" spans="1:9">
      <c r="A106" s="20"/>
      <c r="C106" s="27"/>
      <c r="D106" s="3" t="s">
        <v>101</v>
      </c>
      <c r="E106" s="3"/>
      <c r="F106" s="27"/>
      <c r="G106" s="3"/>
      <c r="H106" s="26">
        <f>B467</f>
        <v>1.6096116897416801E-4</v>
      </c>
    </row>
    <row r="107" spans="1:9">
      <c r="A107" s="20"/>
      <c r="C107" s="27"/>
      <c r="D107" s="3"/>
      <c r="E107" s="3"/>
      <c r="F107" s="27"/>
      <c r="G107" s="3"/>
    </row>
    <row r="108" spans="1:9" s="27" customFormat="1">
      <c r="B108" s="27" t="s">
        <v>10</v>
      </c>
      <c r="E108" s="27">
        <f>E9</f>
        <v>41.7</v>
      </c>
      <c r="F108" s="27">
        <f>E108*(365.25/7)</f>
        <v>2175.846428571429</v>
      </c>
      <c r="G108" s="27">
        <v>0.9973821989528795</v>
      </c>
      <c r="H108" s="28"/>
      <c r="I108" s="27">
        <f>F108*H112</f>
        <v>0.19050303386393305</v>
      </c>
    </row>
    <row r="109" spans="1:9">
      <c r="C109" s="27" t="s">
        <v>102</v>
      </c>
      <c r="D109" s="27"/>
      <c r="E109" s="20">
        <f>G109*E108</f>
        <v>18.448429319371726</v>
      </c>
      <c r="F109" s="20">
        <f>E109*(365.25/7)</f>
        <v>962.61268698578908</v>
      </c>
      <c r="G109" s="20">
        <v>0.44240837696335072</v>
      </c>
    </row>
    <row r="110" spans="1:9">
      <c r="C110" s="27" t="s">
        <v>103</v>
      </c>
      <c r="D110" s="27"/>
      <c r="E110" s="20">
        <f>G110*E108</f>
        <v>23.142408376963349</v>
      </c>
      <c r="F110" s="20">
        <f>E110*(365.25/7)</f>
        <v>1207.537808526552</v>
      </c>
      <c r="G110" s="20">
        <v>0.55497382198952872</v>
      </c>
    </row>
    <row r="111" spans="1:9">
      <c r="C111" s="27" t="s">
        <v>104</v>
      </c>
      <c r="D111" s="27">
        <f>F108-SUM(F109:F110)</f>
        <v>5.6959330590880199</v>
      </c>
      <c r="E111" s="20" t="s">
        <v>105</v>
      </c>
      <c r="F111" s="27" t="e">
        <f>E111*(365.25/7)</f>
        <v>#VALUE!</v>
      </c>
      <c r="G111" s="20">
        <v>2.6178010471205049E-3</v>
      </c>
    </row>
    <row r="112" spans="1:9">
      <c r="C112" s="27"/>
      <c r="D112" s="2" t="s">
        <v>276</v>
      </c>
      <c r="F112" s="27"/>
      <c r="H112" s="26">
        <f>B510</f>
        <v>8.75535292208143E-5</v>
      </c>
    </row>
    <row r="113" spans="1:9">
      <c r="C113" s="27"/>
      <c r="D113" s="2"/>
      <c r="F113" s="27"/>
    </row>
    <row r="114" spans="1:9">
      <c r="C114" s="27"/>
      <c r="D114" s="2"/>
      <c r="F114" s="27"/>
    </row>
    <row r="115" spans="1:9">
      <c r="C115" s="27"/>
      <c r="D115" s="2"/>
      <c r="F115" s="27"/>
    </row>
    <row r="116" spans="1:9">
      <c r="C116" s="27"/>
      <c r="D116" s="2"/>
      <c r="F116" s="27"/>
    </row>
    <row r="117" spans="1:9">
      <c r="C117" s="27"/>
      <c r="D117" s="2"/>
      <c r="F117" s="27"/>
    </row>
    <row r="118" spans="1:9">
      <c r="C118" s="27"/>
      <c r="D118" s="2"/>
      <c r="F118" s="27"/>
    </row>
    <row r="119" spans="1:9">
      <c r="C119" s="27"/>
      <c r="D119" s="2"/>
      <c r="F119" s="27"/>
    </row>
    <row r="120" spans="1:9">
      <c r="C120" s="27"/>
      <c r="D120" s="2"/>
      <c r="F120" s="27"/>
    </row>
    <row r="121" spans="1:9">
      <c r="C121" s="27"/>
      <c r="D121" s="2"/>
      <c r="F121" s="27"/>
    </row>
    <row r="122" spans="1:9" s="31" customFormat="1">
      <c r="A122" s="31" t="s">
        <v>106</v>
      </c>
      <c r="E122" s="31">
        <f>E4</f>
        <v>229.3</v>
      </c>
      <c r="F122" s="31">
        <f>E122*(365.25/7)</f>
        <v>11964.54642857143</v>
      </c>
      <c r="H122" s="32"/>
      <c r="I122" s="31">
        <f>SUM(I108,I103,I88,I80,I75)</f>
        <v>2.1723435773725837</v>
      </c>
    </row>
    <row r="123" spans="1:9">
      <c r="F123" s="27"/>
    </row>
    <row r="124" spans="1:9" s="27" customFormat="1">
      <c r="A124" s="27" t="s">
        <v>107</v>
      </c>
      <c r="H124" s="28"/>
    </row>
    <row r="125" spans="1:9" s="27" customFormat="1">
      <c r="B125" s="27" t="s">
        <v>12</v>
      </c>
      <c r="E125" s="27">
        <f>E11</f>
        <v>15.4</v>
      </c>
      <c r="F125" s="27">
        <f t="shared" ref="F125:F133" si="0">E125*(365.25/7)</f>
        <v>803.55000000000007</v>
      </c>
      <c r="G125" s="27">
        <v>1</v>
      </c>
      <c r="H125" s="28"/>
    </row>
    <row r="126" spans="1:9">
      <c r="C126" s="27" t="s">
        <v>108</v>
      </c>
      <c r="D126" s="27"/>
      <c r="E126" s="20">
        <f>G126*E125</f>
        <v>5.1333333333333329</v>
      </c>
      <c r="F126" s="20">
        <f t="shared" si="0"/>
        <v>267.84999999999997</v>
      </c>
      <c r="G126" s="20">
        <v>0.33333333333333331</v>
      </c>
    </row>
    <row r="127" spans="1:9">
      <c r="C127" s="27" t="s">
        <v>109</v>
      </c>
      <c r="D127" s="27"/>
      <c r="E127" s="20">
        <f>G127*E125</f>
        <v>6.3969230769230769</v>
      </c>
      <c r="F127" s="20">
        <f t="shared" si="0"/>
        <v>333.78230769230771</v>
      </c>
      <c r="G127" s="20">
        <v>0.41538461538461535</v>
      </c>
    </row>
    <row r="128" spans="1:9">
      <c r="C128" s="27" t="s">
        <v>110</v>
      </c>
      <c r="D128" s="27"/>
      <c r="E128" s="20">
        <f>G128*E125</f>
        <v>1.5794871794871794</v>
      </c>
      <c r="F128" s="20">
        <f t="shared" si="0"/>
        <v>82.41538461538461</v>
      </c>
      <c r="G128" s="20">
        <v>0.10256410256410256</v>
      </c>
    </row>
    <row r="129" spans="1:9">
      <c r="C129" s="27" t="s">
        <v>111</v>
      </c>
      <c r="D129" s="27"/>
      <c r="E129" s="20">
        <f>G129*E125</f>
        <v>2.2902564102564105</v>
      </c>
      <c r="F129" s="20">
        <f t="shared" si="0"/>
        <v>119.50230769230771</v>
      </c>
      <c r="G129" s="20">
        <v>0.14871794871794872</v>
      </c>
    </row>
    <row r="130" spans="1:9" s="27" customFormat="1">
      <c r="B130" s="27" t="s">
        <v>13</v>
      </c>
      <c r="E130" s="27">
        <f>E12</f>
        <v>7.5</v>
      </c>
      <c r="F130" s="20">
        <f t="shared" si="0"/>
        <v>391.33928571428572</v>
      </c>
      <c r="G130" s="27">
        <v>1</v>
      </c>
      <c r="H130" s="28"/>
    </row>
    <row r="131" spans="1:9">
      <c r="C131" s="27" t="s">
        <v>13</v>
      </c>
      <c r="D131" s="27"/>
      <c r="E131" s="20">
        <f>G131*E130</f>
        <v>7.5</v>
      </c>
      <c r="F131" s="20">
        <f t="shared" si="0"/>
        <v>391.33928571428572</v>
      </c>
      <c r="G131" s="20">
        <v>1</v>
      </c>
    </row>
    <row r="132" spans="1:9" s="27" customFormat="1">
      <c r="B132" s="27" t="s">
        <v>14</v>
      </c>
      <c r="E132" s="27" t="s">
        <v>105</v>
      </c>
      <c r="F132" s="20" t="e">
        <f t="shared" si="0"/>
        <v>#VALUE!</v>
      </c>
      <c r="G132" s="27">
        <v>1</v>
      </c>
      <c r="H132" s="28"/>
    </row>
    <row r="133" spans="1:9">
      <c r="C133" s="27" t="s">
        <v>14</v>
      </c>
      <c r="D133" s="27"/>
      <c r="E133" s="20" t="s">
        <v>105</v>
      </c>
      <c r="F133" s="20" t="e">
        <f t="shared" si="0"/>
        <v>#VALUE!</v>
      </c>
      <c r="G133" s="20">
        <v>1</v>
      </c>
    </row>
    <row r="134" spans="1:9">
      <c r="C134" s="27"/>
      <c r="D134" s="3" t="s">
        <v>101</v>
      </c>
      <c r="E134" s="3"/>
      <c r="F134" s="27"/>
      <c r="G134" s="3"/>
      <c r="H134" s="26">
        <f>B467</f>
        <v>1.6096116897416801E-4</v>
      </c>
    </row>
    <row r="135" spans="1:9" s="31" customFormat="1">
      <c r="A135" s="31" t="s">
        <v>112</v>
      </c>
      <c r="E135" s="31">
        <f>E10</f>
        <v>22.9</v>
      </c>
      <c r="F135" s="31">
        <f>E135*(365.25/7)</f>
        <v>1194.8892857142857</v>
      </c>
      <c r="H135" s="32"/>
      <c r="I135" s="31">
        <f>F135*H134</f>
        <v>0.19233077622328007</v>
      </c>
    </row>
    <row r="136" spans="1:9">
      <c r="C136" s="27"/>
      <c r="D136" s="27"/>
      <c r="F136" s="27"/>
    </row>
    <row r="137" spans="1:9" s="27" customFormat="1">
      <c r="A137" s="27" t="s">
        <v>16</v>
      </c>
      <c r="H137" s="28"/>
    </row>
    <row r="138" spans="1:9" s="27" customFormat="1">
      <c r="B138" s="27" t="s">
        <v>17</v>
      </c>
      <c r="E138" s="27">
        <f>E15</f>
        <v>25.9</v>
      </c>
      <c r="F138" s="27">
        <f t="shared" ref="F138:F151" si="1">E138*(365.25/7)</f>
        <v>1351.425</v>
      </c>
      <c r="G138" s="27">
        <v>1.0036231884057971</v>
      </c>
      <c r="H138" s="28"/>
    </row>
    <row r="139" spans="1:9">
      <c r="C139" s="27" t="s">
        <v>113</v>
      </c>
      <c r="D139" s="27"/>
      <c r="E139" s="20">
        <f>G139*E138</f>
        <v>7.4134057971014489</v>
      </c>
      <c r="F139" s="20">
        <f t="shared" si="1"/>
        <v>386.82092391304349</v>
      </c>
      <c r="G139" s="20">
        <v>0.28623188405797101</v>
      </c>
    </row>
    <row r="140" spans="1:9">
      <c r="C140" s="27" t="s">
        <v>114</v>
      </c>
      <c r="D140" s="27"/>
      <c r="E140" s="20">
        <f>G140*E138</f>
        <v>4.1289855072463766</v>
      </c>
      <c r="F140" s="20">
        <f t="shared" si="1"/>
        <v>215.4445652173913</v>
      </c>
      <c r="G140" s="20">
        <v>0.15942028985507248</v>
      </c>
    </row>
    <row r="141" spans="1:9">
      <c r="C141" s="27" t="s">
        <v>115</v>
      </c>
      <c r="D141" s="27"/>
      <c r="E141" s="20">
        <f>G141*E138</f>
        <v>9.665579710144927</v>
      </c>
      <c r="F141" s="20">
        <f t="shared" si="1"/>
        <v>504.33614130434779</v>
      </c>
      <c r="G141" s="20">
        <v>0.37318840579710144</v>
      </c>
    </row>
    <row r="142" spans="1:9">
      <c r="C142" s="27" t="s">
        <v>116</v>
      </c>
      <c r="D142" s="27"/>
      <c r="E142" s="20">
        <f>G142*E138</f>
        <v>2.439855072463768</v>
      </c>
      <c r="F142" s="20">
        <f t="shared" si="1"/>
        <v>127.30815217391304</v>
      </c>
      <c r="G142" s="20">
        <v>9.420289855072464E-2</v>
      </c>
    </row>
    <row r="143" spans="1:9">
      <c r="C143" s="27" t="s">
        <v>117</v>
      </c>
      <c r="D143" s="27"/>
      <c r="E143" s="20">
        <f>G143*E138</f>
        <v>0.75072463768115938</v>
      </c>
      <c r="F143" s="20">
        <f t="shared" si="1"/>
        <v>39.17173913043478</v>
      </c>
      <c r="G143" s="20">
        <v>2.8985507246376812E-2</v>
      </c>
    </row>
    <row r="144" spans="1:9">
      <c r="C144" s="27" t="s">
        <v>118</v>
      </c>
      <c r="D144" s="27"/>
      <c r="E144" s="20">
        <f>G144*E138</f>
        <v>0.65688405797101446</v>
      </c>
      <c r="F144" s="20">
        <f t="shared" si="1"/>
        <v>34.275271739130432</v>
      </c>
      <c r="G144" s="20">
        <v>2.5362318840579708E-2</v>
      </c>
    </row>
    <row r="145" spans="1:9">
      <c r="C145" s="27" t="s">
        <v>119</v>
      </c>
      <c r="D145" s="27"/>
      <c r="E145" s="20">
        <f>G145*E138</f>
        <v>0.93840579710144922</v>
      </c>
      <c r="F145" s="20">
        <f t="shared" si="1"/>
        <v>48.964673913043477</v>
      </c>
      <c r="G145" s="20">
        <v>3.6231884057971016E-2</v>
      </c>
    </row>
    <row r="146" spans="1:9" s="27" customFormat="1">
      <c r="B146" s="27" t="s">
        <v>18</v>
      </c>
      <c r="E146" s="27">
        <f>E16</f>
        <v>4.4000000000000004</v>
      </c>
      <c r="F146" s="27">
        <f t="shared" si="1"/>
        <v>229.58571428571432</v>
      </c>
      <c r="G146" s="27">
        <v>1</v>
      </c>
      <c r="H146" s="28"/>
    </row>
    <row r="147" spans="1:9">
      <c r="C147" s="27" t="s">
        <v>120</v>
      </c>
      <c r="D147" s="27"/>
      <c r="E147" s="20">
        <f>G147*E146</f>
        <v>1.8451612903225809</v>
      </c>
      <c r="F147" s="20">
        <f t="shared" si="1"/>
        <v>96.277880184331821</v>
      </c>
      <c r="G147" s="20">
        <v>0.41935483870967744</v>
      </c>
    </row>
    <row r="148" spans="1:9">
      <c r="C148" s="27" t="s">
        <v>121</v>
      </c>
      <c r="D148" s="27"/>
      <c r="E148" s="20">
        <f>G148*E146</f>
        <v>0.49677419354838709</v>
      </c>
      <c r="F148" s="20">
        <f t="shared" si="1"/>
        <v>25.920967741935485</v>
      </c>
      <c r="G148" s="20">
        <v>0.1129032258064516</v>
      </c>
    </row>
    <row r="149" spans="1:9">
      <c r="C149" s="27" t="s">
        <v>122</v>
      </c>
      <c r="D149" s="27"/>
      <c r="E149" s="20">
        <f>G149*E146</f>
        <v>1.5612903225806454</v>
      </c>
      <c r="F149" s="20">
        <f t="shared" si="1"/>
        <v>81.465898617511542</v>
      </c>
      <c r="G149" s="20">
        <v>0.35483870967741937</v>
      </c>
    </row>
    <row r="150" spans="1:9">
      <c r="C150" s="27" t="s">
        <v>123</v>
      </c>
      <c r="D150" s="27"/>
      <c r="E150" s="20">
        <f>G150*E146</f>
        <v>0.35483870967741937</v>
      </c>
      <c r="F150" s="20">
        <f t="shared" si="1"/>
        <v>18.514976958525349</v>
      </c>
      <c r="G150" s="20">
        <v>8.0645161290322578E-2</v>
      </c>
    </row>
    <row r="151" spans="1:9">
      <c r="C151" s="27" t="s">
        <v>124</v>
      </c>
      <c r="D151" s="27"/>
      <c r="E151" s="20">
        <f>G151*E146</f>
        <v>0.14193548387096774</v>
      </c>
      <c r="F151" s="20">
        <f t="shared" si="1"/>
        <v>7.4059907834101386</v>
      </c>
      <c r="G151" s="20">
        <v>3.2258064516129031E-2</v>
      </c>
    </row>
    <row r="152" spans="1:9">
      <c r="C152" s="27"/>
      <c r="D152" s="2" t="s">
        <v>125</v>
      </c>
      <c r="H152" s="26">
        <f>B468</f>
        <v>1.9783800273003599E-4</v>
      </c>
    </row>
    <row r="153" spans="1:9">
      <c r="C153" s="27"/>
      <c r="D153" s="3" t="s">
        <v>126</v>
      </c>
      <c r="F153" s="27"/>
      <c r="G153" s="31"/>
      <c r="H153" s="26">
        <f>B469</f>
        <v>9.1374598860871899E-5</v>
      </c>
    </row>
    <row r="154" spans="1:9" s="31" customFormat="1">
      <c r="A154" s="31" t="s">
        <v>127</v>
      </c>
      <c r="E154" s="31">
        <f>E14</f>
        <v>30.2</v>
      </c>
      <c r="F154" s="31">
        <f>E154*(365.25/7)</f>
        <v>1575.7928571428572</v>
      </c>
      <c r="H154" s="32"/>
      <c r="I154" s="31">
        <f>F154*AVERAGE(H152:H153)</f>
        <v>0.22786957589132781</v>
      </c>
    </row>
    <row r="155" spans="1:9">
      <c r="C155" s="27"/>
      <c r="D155" s="27"/>
      <c r="F155" s="27"/>
    </row>
    <row r="156" spans="1:9" s="27" customFormat="1">
      <c r="A156" s="27" t="s">
        <v>19</v>
      </c>
      <c r="H156" s="28"/>
    </row>
    <row r="157" spans="1:9" s="27" customFormat="1">
      <c r="B157" s="27" t="s">
        <v>20</v>
      </c>
      <c r="E157" s="33">
        <f>E18</f>
        <v>78.2</v>
      </c>
      <c r="F157" s="27">
        <f>E157*(365.25/7)</f>
        <v>4080.3642857142859</v>
      </c>
      <c r="G157" s="27">
        <v>1.0151057401812689</v>
      </c>
      <c r="H157" s="28"/>
      <c r="I157" s="27">
        <f>F157*AVERAGE(H159:H160)</f>
        <v>0.39379101777561365</v>
      </c>
    </row>
    <row r="158" spans="1:9">
      <c r="C158" s="27" t="s">
        <v>20</v>
      </c>
      <c r="D158" s="27"/>
      <c r="E158" s="29">
        <f>G158*E157</f>
        <v>78.2</v>
      </c>
      <c r="F158" s="20">
        <f>E158*(365.25/7)</f>
        <v>4080.3642857142859</v>
      </c>
      <c r="G158" s="20">
        <v>1</v>
      </c>
    </row>
    <row r="159" spans="1:9">
      <c r="D159" s="30" t="s">
        <v>128</v>
      </c>
      <c r="E159" s="29"/>
      <c r="F159" s="27"/>
      <c r="H159" s="26">
        <f>B529</f>
        <v>5.8936399512656897E-5</v>
      </c>
    </row>
    <row r="160" spans="1:9">
      <c r="D160" s="34" t="s">
        <v>129</v>
      </c>
      <c r="E160" s="29"/>
      <c r="F160" s="27"/>
      <c r="H160" s="26">
        <f>B492</f>
        <v>1.3408117941004401E-4</v>
      </c>
    </row>
    <row r="161" spans="2:9" s="27" customFormat="1">
      <c r="B161" s="27" t="s">
        <v>21</v>
      </c>
      <c r="E161" s="33">
        <f>E19</f>
        <v>84.2</v>
      </c>
      <c r="F161" s="27">
        <f>E161*(365.25/7)</f>
        <v>4393.4357142857143</v>
      </c>
      <c r="G161" s="27">
        <v>1</v>
      </c>
      <c r="H161" s="28"/>
      <c r="I161" s="27">
        <f>SUM(I162,I168,I164)</f>
        <v>0.67710394136390251</v>
      </c>
    </row>
    <row r="162" spans="2:9">
      <c r="C162" s="27" t="s">
        <v>130</v>
      </c>
      <c r="D162" s="27"/>
      <c r="E162" s="29">
        <f>G162*E161</f>
        <v>52.349063670411994</v>
      </c>
      <c r="F162" s="20">
        <f>E162*(365.25/7)</f>
        <v>2731.4993579454258</v>
      </c>
      <c r="G162" s="20">
        <v>0.62172284644194764</v>
      </c>
      <c r="I162" s="20">
        <f>F162*H163</f>
        <v>0.36624265547110069</v>
      </c>
    </row>
    <row r="163" spans="2:9">
      <c r="C163" s="27"/>
      <c r="D163" s="34" t="s">
        <v>129</v>
      </c>
      <c r="E163" s="29"/>
      <c r="F163" s="27"/>
      <c r="H163" s="26">
        <f>B492</f>
        <v>1.3408117941004401E-4</v>
      </c>
    </row>
    <row r="164" spans="2:9">
      <c r="C164" s="27" t="s">
        <v>131</v>
      </c>
      <c r="D164" s="27"/>
      <c r="E164" s="29">
        <f>G164*E161</f>
        <v>4.4149812734082392</v>
      </c>
      <c r="F164" s="20">
        <f>E164*(365.25/7)</f>
        <v>230.36741573033706</v>
      </c>
      <c r="G164" s="20">
        <v>5.2434456928838948E-2</v>
      </c>
      <c r="I164" s="20">
        <f>F164*AVERAGE(H165:H167)</f>
        <v>0.11891483392903228</v>
      </c>
    </row>
    <row r="165" spans="2:9">
      <c r="C165" s="27"/>
      <c r="D165" s="34" t="s">
        <v>132</v>
      </c>
      <c r="E165" s="29"/>
      <c r="F165" s="27"/>
      <c r="H165" s="26">
        <f>B479</f>
        <v>8.3899075325234501E-4</v>
      </c>
    </row>
    <row r="166" spans="2:9">
      <c r="C166" s="27"/>
      <c r="D166" s="34" t="s">
        <v>133</v>
      </c>
      <c r="E166" s="29"/>
      <c r="F166" s="27"/>
      <c r="H166" s="26">
        <f>B478</f>
        <v>4.6337524758036899E-4</v>
      </c>
    </row>
    <row r="167" spans="2:9">
      <c r="C167" s="27"/>
      <c r="D167" s="34" t="s">
        <v>134</v>
      </c>
      <c r="E167" s="29"/>
      <c r="F167" s="27"/>
      <c r="H167" s="26">
        <f>B470</f>
        <v>2.4622324151349502E-4</v>
      </c>
    </row>
    <row r="168" spans="2:9">
      <c r="C168" s="27" t="s">
        <v>135</v>
      </c>
      <c r="D168" s="27"/>
      <c r="E168" s="29">
        <f>G168*E161</f>
        <v>27.435955056179772</v>
      </c>
      <c r="F168" s="20">
        <f>E168*(365.25/7)</f>
        <v>1431.5689406099518</v>
      </c>
      <c r="G168" s="20">
        <v>0.32584269662921345</v>
      </c>
      <c r="I168" s="20">
        <f>F168*H169</f>
        <v>0.19194645196376958</v>
      </c>
    </row>
    <row r="169" spans="2:9">
      <c r="C169" s="27"/>
      <c r="D169" s="34" t="s">
        <v>129</v>
      </c>
      <c r="E169" s="29"/>
      <c r="F169" s="27"/>
      <c r="H169" s="26">
        <f>B492</f>
        <v>1.3408117941004401E-4</v>
      </c>
    </row>
    <row r="170" spans="2:9" s="27" customFormat="1">
      <c r="B170" s="27" t="s">
        <v>22</v>
      </c>
      <c r="D170" s="27" t="s">
        <v>136</v>
      </c>
      <c r="E170" s="33">
        <f>(E200-SUM(E186,E177,E161,E157)) / 2</f>
        <v>22.549999999999983</v>
      </c>
      <c r="F170" s="27">
        <f>E170*(365.25/7)</f>
        <v>1176.6267857142848</v>
      </c>
      <c r="G170" s="27">
        <v>1</v>
      </c>
      <c r="H170" s="28"/>
      <c r="I170" s="27">
        <f>SUM(I171,I175)</f>
        <v>0.19575128329415084</v>
      </c>
    </row>
    <row r="171" spans="2:9">
      <c r="C171" s="27" t="s">
        <v>137</v>
      </c>
      <c r="D171" s="27"/>
      <c r="E171" s="29">
        <f>G171*E170</f>
        <v>4.0871874999999971</v>
      </c>
      <c r="F171" s="20">
        <f>E171*(365.25/7)</f>
        <v>213.26360491071415</v>
      </c>
      <c r="G171" s="20">
        <v>0.18124999999999999</v>
      </c>
      <c r="I171" s="20">
        <f>F171*AVERAGE(H172:H174)</f>
        <v>0.1100859081162347</v>
      </c>
    </row>
    <row r="172" spans="2:9">
      <c r="C172" s="27"/>
      <c r="D172" s="34" t="s">
        <v>132</v>
      </c>
      <c r="E172" s="29"/>
      <c r="F172" s="27"/>
      <c r="H172" s="26">
        <f>B479</f>
        <v>8.3899075325234501E-4</v>
      </c>
    </row>
    <row r="173" spans="2:9">
      <c r="C173" s="27"/>
      <c r="D173" s="34" t="s">
        <v>133</v>
      </c>
      <c r="E173" s="29"/>
      <c r="F173" s="27"/>
      <c r="H173" s="26">
        <f>B478</f>
        <v>4.6337524758036899E-4</v>
      </c>
    </row>
    <row r="174" spans="2:9">
      <c r="C174" s="27"/>
      <c r="D174" s="34" t="s">
        <v>134</v>
      </c>
      <c r="E174" s="29"/>
      <c r="F174" s="27"/>
      <c r="H174" s="26">
        <f>B470</f>
        <v>2.4622324151349502E-4</v>
      </c>
    </row>
    <row r="175" spans="2:9">
      <c r="C175" s="27" t="s">
        <v>138</v>
      </c>
      <c r="D175" s="27"/>
      <c r="E175" s="29">
        <f>G175*E170</f>
        <v>18.462812499999984</v>
      </c>
      <c r="F175" s="20">
        <f>E175*(365.25/7)</f>
        <v>963.36318080357069</v>
      </c>
      <c r="G175" s="20">
        <v>0.81874999999999998</v>
      </c>
      <c r="I175" s="20">
        <f>F175*H176</f>
        <v>8.5665375177916142E-2</v>
      </c>
    </row>
    <row r="176" spans="2:9">
      <c r="C176" s="27"/>
      <c r="D176" s="34" t="s">
        <v>139</v>
      </c>
      <c r="E176" s="29"/>
      <c r="F176" s="27"/>
      <c r="H176" s="26">
        <f>B555</f>
        <v>8.8923239838230102E-5</v>
      </c>
    </row>
    <row r="177" spans="1:9" s="27" customFormat="1">
      <c r="B177" s="27" t="s">
        <v>23</v>
      </c>
      <c r="E177" s="33">
        <f>E21</f>
        <v>22.7</v>
      </c>
      <c r="F177" s="27">
        <f>E177*(365.25/7)</f>
        <v>1184.4535714285714</v>
      </c>
      <c r="G177" s="27">
        <v>0.99595141700404854</v>
      </c>
      <c r="H177" s="28"/>
      <c r="I177" s="27">
        <f>SUM(I178,I180,I182,I184)</f>
        <v>8.3785805639037106E-2</v>
      </c>
    </row>
    <row r="178" spans="1:9">
      <c r="A178" s="35"/>
      <c r="C178" s="27" t="s">
        <v>140</v>
      </c>
      <c r="D178" s="27"/>
      <c r="E178" s="29">
        <f>G178*E177</f>
        <v>2.0218623481781379</v>
      </c>
      <c r="F178" s="20">
        <f>E178*(365.25/7)</f>
        <v>105.49788895315213</v>
      </c>
      <c r="G178" s="20">
        <v>8.9068825910931182E-2</v>
      </c>
      <c r="I178" s="20">
        <f>F178*H179</f>
        <v>1.2694540140372117E-2</v>
      </c>
    </row>
    <row r="179" spans="1:9">
      <c r="D179" s="34" t="s">
        <v>140</v>
      </c>
      <c r="E179" s="29"/>
      <c r="H179" s="26">
        <f>B489</f>
        <v>1.2032980248552E-4</v>
      </c>
    </row>
    <row r="180" spans="1:9">
      <c r="C180" s="27" t="s">
        <v>141</v>
      </c>
      <c r="D180" s="27"/>
      <c r="E180" s="29">
        <f>G180*E177</f>
        <v>0.91902834008097167</v>
      </c>
      <c r="F180" s="20">
        <f>E180*(365.25/7)</f>
        <v>47.953585887796415</v>
      </c>
      <c r="G180" s="20">
        <v>4.048582995951417E-2</v>
      </c>
      <c r="I180" s="20">
        <f>F180*H181</f>
        <v>7.6500940555480753E-3</v>
      </c>
    </row>
    <row r="181" spans="1:9">
      <c r="D181" s="34" t="s">
        <v>142</v>
      </c>
      <c r="E181" s="29"/>
      <c r="H181" s="26">
        <f>B491</f>
        <v>1.5953121990601601E-4</v>
      </c>
    </row>
    <row r="182" spans="1:9">
      <c r="C182" s="27" t="s">
        <v>143</v>
      </c>
      <c r="D182" s="27"/>
      <c r="E182" s="29">
        <f>G182*E177</f>
        <v>19.66720647773279</v>
      </c>
      <c r="F182" s="20">
        <f>E182*(365.25/7)</f>
        <v>1026.2067379988432</v>
      </c>
      <c r="G182" s="20">
        <v>0.8663967611336032</v>
      </c>
      <c r="I182" s="20">
        <f>F182*H183</f>
        <v>6.3075604156619391E-2</v>
      </c>
    </row>
    <row r="183" spans="1:9">
      <c r="D183" s="34" t="s">
        <v>144</v>
      </c>
      <c r="E183" s="29"/>
      <c r="F183" s="27"/>
      <c r="H183" s="26">
        <f>B541</f>
        <v>6.1464811934113902E-5</v>
      </c>
    </row>
    <row r="184" spans="1:9">
      <c r="C184" s="27" t="s">
        <v>145</v>
      </c>
      <c r="D184" s="35">
        <f>F177-SUM(F182,F180,F178)</f>
        <v>4.7953585887796635</v>
      </c>
      <c r="E184" s="29" t="s">
        <v>105</v>
      </c>
      <c r="F184" s="20" t="e">
        <f>E184*(365.25/7)</f>
        <v>#VALUE!</v>
      </c>
      <c r="G184" s="20">
        <v>4.0485829959514552E-3</v>
      </c>
      <c r="I184" s="20">
        <f>D184*H185</f>
        <v>3.6556728649751556E-4</v>
      </c>
    </row>
    <row r="185" spans="1:9">
      <c r="D185" s="30" t="s">
        <v>146</v>
      </c>
      <c r="E185" s="29"/>
      <c r="F185" s="27"/>
      <c r="H185" s="26">
        <f>B540</f>
        <v>7.6233566213980704E-5</v>
      </c>
    </row>
    <row r="186" spans="1:9" s="27" customFormat="1">
      <c r="B186" s="27" t="s">
        <v>24</v>
      </c>
      <c r="E186" s="33">
        <f>E22</f>
        <v>45</v>
      </c>
      <c r="F186" s="27">
        <f>E186*(365.25/7)</f>
        <v>2348.0357142857142</v>
      </c>
      <c r="G186" s="27">
        <v>0.99722991689750695</v>
      </c>
      <c r="H186" s="28"/>
      <c r="I186" s="27">
        <f>SUM(I187,I189,I191,I193,I195)</f>
        <v>3.9100415896464544</v>
      </c>
    </row>
    <row r="187" spans="1:9">
      <c r="C187" s="27" t="s">
        <v>147</v>
      </c>
      <c r="D187" s="27"/>
      <c r="E187" s="29">
        <f>G187*E186</f>
        <v>38.767313019390585</v>
      </c>
      <c r="F187" s="20">
        <f>E187*(365.25/7)</f>
        <v>2022.8230114760588</v>
      </c>
      <c r="G187" s="20">
        <v>0.86149584487534625</v>
      </c>
      <c r="I187" s="20">
        <f>F187*H188</f>
        <v>3.7282639429049751</v>
      </c>
    </row>
    <row r="188" spans="1:9">
      <c r="D188" s="34" t="s">
        <v>148</v>
      </c>
      <c r="E188" s="29"/>
      <c r="H188" s="26">
        <f>B486</f>
        <v>1.8430994317117501E-3</v>
      </c>
    </row>
    <row r="189" spans="1:9">
      <c r="C189" s="27" t="s">
        <v>149</v>
      </c>
      <c r="D189" s="27"/>
      <c r="E189" s="29">
        <f>G189*E186</f>
        <v>4.3628808864265922</v>
      </c>
      <c r="F189" s="20">
        <f>E189*(365.25/7)</f>
        <v>227.64889196675898</v>
      </c>
      <c r="G189" s="20">
        <v>9.6952908587257608E-2</v>
      </c>
      <c r="I189" s="20">
        <f>F189*H190</f>
        <v>0.15892923776140164</v>
      </c>
    </row>
    <row r="190" spans="1:9">
      <c r="C190" s="27"/>
      <c r="D190" s="34" t="s">
        <v>150</v>
      </c>
      <c r="E190" s="29"/>
      <c r="H190" s="26">
        <f>B488</f>
        <v>6.9813314876405498E-4</v>
      </c>
    </row>
    <row r="191" spans="1:9">
      <c r="C191" s="27" t="s">
        <v>151</v>
      </c>
      <c r="D191" s="27"/>
      <c r="E191" s="29">
        <f>G191*E186</f>
        <v>1.371191135734072</v>
      </c>
      <c r="F191" s="20">
        <f>E191*(365.25/7)</f>
        <v>71.546794618124267</v>
      </c>
      <c r="G191" s="20">
        <v>3.0470914127423823E-2</v>
      </c>
      <c r="I191" s="20">
        <f>F191*H192</f>
        <v>1.8170723686407778E-2</v>
      </c>
    </row>
    <row r="192" spans="1:9">
      <c r="C192" s="27"/>
      <c r="D192" s="34" t="s">
        <v>152</v>
      </c>
      <c r="E192" s="29"/>
      <c r="H192" s="26">
        <f>B459</f>
        <v>2.53969779965583E-4</v>
      </c>
    </row>
    <row r="193" spans="1:9">
      <c r="C193" s="27" t="s">
        <v>153</v>
      </c>
      <c r="D193" s="35">
        <f>F186-SUM(F187,F189,F191,F195)</f>
        <v>6.5042540561930764</v>
      </c>
      <c r="E193" s="29" t="s">
        <v>105</v>
      </c>
      <c r="F193" s="20" t="e">
        <f>E193*(365.25/7)</f>
        <v>#VALUE!</v>
      </c>
      <c r="G193" s="20">
        <v>2.7700831024930483E-3</v>
      </c>
      <c r="I193" s="20">
        <f>D193*H194</f>
        <v>1.1694213234174885E-3</v>
      </c>
    </row>
    <row r="194" spans="1:9">
      <c r="C194" s="27"/>
      <c r="D194" s="34" t="s">
        <v>154</v>
      </c>
      <c r="E194" s="29"/>
      <c r="H194" s="26">
        <f>B473</f>
        <v>1.7979330347713199E-4</v>
      </c>
    </row>
    <row r="195" spans="1:9">
      <c r="C195" s="27" t="s">
        <v>155</v>
      </c>
      <c r="D195" s="27"/>
      <c r="E195" s="29">
        <f>G195*E186</f>
        <v>0.37396121883656502</v>
      </c>
      <c r="F195" s="20">
        <f>E195*(365.25/7)</f>
        <v>19.512762168579339</v>
      </c>
      <c r="G195" s="20">
        <v>8.3102493074792231E-3</v>
      </c>
      <c r="I195" s="20">
        <f>F195*H196</f>
        <v>3.5082639702524853E-3</v>
      </c>
    </row>
    <row r="196" spans="1:9">
      <c r="C196" s="27"/>
      <c r="D196" s="34" t="s">
        <v>154</v>
      </c>
      <c r="E196" s="29"/>
      <c r="H196" s="26">
        <f>B473</f>
        <v>1.7979330347713199E-4</v>
      </c>
    </row>
    <row r="197" spans="1:9" s="27" customFormat="1">
      <c r="B197" s="27" t="s">
        <v>25</v>
      </c>
      <c r="D197" s="27" t="s">
        <v>136</v>
      </c>
      <c r="E197" s="33">
        <f>(E200-SUM(E157,E161,E177,E186))/2</f>
        <v>22.549999999999997</v>
      </c>
      <c r="F197" s="27">
        <f>E197*(365.25/7)</f>
        <v>1176.6267857142857</v>
      </c>
      <c r="G197" s="27">
        <v>1</v>
      </c>
      <c r="H197" s="28"/>
      <c r="I197" s="27">
        <f>F197*H199</f>
        <v>5.9560935724497749E-2</v>
      </c>
    </row>
    <row r="198" spans="1:9">
      <c r="C198" s="27" t="s">
        <v>25</v>
      </c>
      <c r="D198" s="27"/>
      <c r="E198" s="29" t="s">
        <v>105</v>
      </c>
      <c r="F198" s="27" t="e">
        <f>E198*(365.25/7)</f>
        <v>#VALUE!</v>
      </c>
      <c r="G198" s="20">
        <v>1</v>
      </c>
    </row>
    <row r="199" spans="1:9">
      <c r="C199" s="27"/>
      <c r="D199" s="34" t="s">
        <v>156</v>
      </c>
      <c r="E199" s="29"/>
      <c r="F199" s="27"/>
      <c r="H199" s="26">
        <f>B532</f>
        <v>5.0620074646983798E-5</v>
      </c>
    </row>
    <row r="200" spans="1:9" s="31" customFormat="1">
      <c r="A200" s="31" t="s">
        <v>157</v>
      </c>
      <c r="E200" s="36">
        <f>E17</f>
        <v>275.2</v>
      </c>
      <c r="F200" s="31">
        <f>E200*(365.25/7)</f>
        <v>14359.542857142857</v>
      </c>
      <c r="H200" s="32"/>
      <c r="I200" s="31">
        <f>SUM(I161,I170,I157,I177,I186,I197)</f>
        <v>5.3200345734436567</v>
      </c>
    </row>
    <row r="201" spans="1:9">
      <c r="C201" s="27"/>
      <c r="D201" s="27"/>
      <c r="E201" s="29"/>
      <c r="F201" s="27"/>
    </row>
    <row r="202" spans="1:9" s="27" customFormat="1">
      <c r="A202" s="27" t="s">
        <v>26</v>
      </c>
      <c r="E202" s="29"/>
      <c r="H202" s="28"/>
    </row>
    <row r="203" spans="1:9" s="27" customFormat="1">
      <c r="B203" s="27" t="s">
        <v>158</v>
      </c>
      <c r="E203" s="33">
        <f>E25</f>
        <v>33.1</v>
      </c>
      <c r="F203" s="27">
        <f>E203*(365.25/7)</f>
        <v>1727.1107142857145</v>
      </c>
      <c r="G203" s="27">
        <v>0.97826086956521752</v>
      </c>
      <c r="H203" s="28"/>
      <c r="I203" s="27">
        <f>SUM(I204,I206,I208)</f>
        <v>0.30196706928285283</v>
      </c>
    </row>
    <row r="204" spans="1:9">
      <c r="A204" s="20"/>
      <c r="C204" s="27" t="s">
        <v>159</v>
      </c>
      <c r="D204" s="27"/>
      <c r="E204" s="29">
        <f>G204*E203</f>
        <v>28.063043478260873</v>
      </c>
      <c r="F204" s="20">
        <f>E204*(365.25/7)</f>
        <v>1464.2895186335406</v>
      </c>
      <c r="G204" s="20">
        <v>0.84782608695652184</v>
      </c>
      <c r="I204" s="20">
        <f>F204*H205</f>
        <v>0.25406035003239208</v>
      </c>
    </row>
    <row r="205" spans="1:9">
      <c r="A205" s="20"/>
      <c r="C205" s="27"/>
      <c r="D205" s="34" t="s">
        <v>160</v>
      </c>
      <c r="E205" s="29"/>
      <c r="H205" s="26">
        <f>B484</f>
        <v>1.73504178510735E-4</v>
      </c>
    </row>
    <row r="206" spans="1:9">
      <c r="A206" s="20"/>
      <c r="C206" s="27" t="s">
        <v>161</v>
      </c>
      <c r="D206" s="27"/>
      <c r="E206" s="29">
        <f>G206*E203</f>
        <v>4.3173913043478258</v>
      </c>
      <c r="F206" s="20">
        <f>E206*(365.25/7)</f>
        <v>225.27531055900621</v>
      </c>
      <c r="G206" s="20">
        <v>0.13043478260869565</v>
      </c>
      <c r="I206" s="20">
        <f>F206*H207</f>
        <v>4.4568017505382376E-2</v>
      </c>
    </row>
    <row r="207" spans="1:9">
      <c r="A207" s="20"/>
      <c r="C207" s="27"/>
      <c r="D207" s="34" t="s">
        <v>125</v>
      </c>
      <c r="E207" s="29"/>
      <c r="H207" s="26">
        <f>B468</f>
        <v>1.9783800273003599E-4</v>
      </c>
    </row>
    <row r="208" spans="1:9">
      <c r="A208" s="20"/>
      <c r="C208" s="27" t="s">
        <v>162</v>
      </c>
      <c r="D208" s="27">
        <f>F203-SUM(F204,F206)</f>
        <v>37.545885093167726</v>
      </c>
      <c r="E208" s="29" t="s">
        <v>105</v>
      </c>
      <c r="F208" s="20" t="e">
        <f>E208*(365.25/7)</f>
        <v>#VALUE!</v>
      </c>
      <c r="G208" s="20">
        <v>2.1739130434782483E-2</v>
      </c>
      <c r="I208" s="20">
        <f>D208*H209</f>
        <v>3.3387017450783821E-3</v>
      </c>
    </row>
    <row r="209" spans="1:9">
      <c r="A209" s="20"/>
      <c r="C209" s="27"/>
      <c r="D209" s="34" t="s">
        <v>139</v>
      </c>
      <c r="E209" s="29"/>
      <c r="H209" s="26">
        <f>B555</f>
        <v>8.8923239838230102E-5</v>
      </c>
    </row>
    <row r="210" spans="1:9" s="27" customFormat="1">
      <c r="B210" s="27" t="s">
        <v>28</v>
      </c>
      <c r="E210" s="33">
        <f>E234-SUM(E203,E213,E220,E223,E227)</f>
        <v>5.0999999999999943</v>
      </c>
      <c r="F210" s="27">
        <f>E210*(365.25/7)</f>
        <v>266.11071428571398</v>
      </c>
      <c r="G210" s="27">
        <v>1</v>
      </c>
      <c r="H210" s="28"/>
      <c r="I210" s="27">
        <f>F211*H212</f>
        <v>5.2646812219348908E-2</v>
      </c>
    </row>
    <row r="211" spans="1:9">
      <c r="A211" s="20"/>
      <c r="C211" s="27" t="s">
        <v>28</v>
      </c>
      <c r="D211" s="27"/>
      <c r="E211" s="29">
        <f>G211*E210</f>
        <v>5.0999999999999943</v>
      </c>
      <c r="F211" s="20">
        <f>E211*(365.25/7)</f>
        <v>266.11071428571398</v>
      </c>
      <c r="G211" s="20">
        <v>1</v>
      </c>
    </row>
    <row r="212" spans="1:9">
      <c r="A212" s="20"/>
      <c r="C212" s="27"/>
      <c r="D212" s="34" t="s">
        <v>125</v>
      </c>
      <c r="E212" s="29"/>
      <c r="H212" s="26">
        <f>B468</f>
        <v>1.9783800273003599E-4</v>
      </c>
    </row>
    <row r="213" spans="1:9" s="27" customFormat="1">
      <c r="B213" s="27" t="s">
        <v>29</v>
      </c>
      <c r="E213" s="33">
        <f>E27</f>
        <v>12</v>
      </c>
      <c r="F213" s="27">
        <f>E213*(365.25/7)</f>
        <v>626.14285714285711</v>
      </c>
      <c r="G213" s="27">
        <v>1</v>
      </c>
      <c r="H213" s="28"/>
      <c r="I213" s="27">
        <f>SUM(I214,I215,I217)</f>
        <v>7.9675019801938779E-2</v>
      </c>
    </row>
    <row r="214" spans="1:9">
      <c r="A214" s="20"/>
      <c r="C214" s="27" t="s">
        <v>163</v>
      </c>
      <c r="D214" s="27"/>
      <c r="E214" s="29">
        <f>G214*E213</f>
        <v>10</v>
      </c>
      <c r="F214" s="20">
        <f>E214*(365.25/7)</f>
        <v>521.78571428571433</v>
      </c>
      <c r="G214" s="20">
        <v>0.83333333333333326</v>
      </c>
      <c r="I214" s="20">
        <f>F214*H216</f>
        <v>6.9034250233572694E-2</v>
      </c>
    </row>
    <row r="215" spans="1:9">
      <c r="A215" s="20"/>
      <c r="C215" s="27" t="s">
        <v>164</v>
      </c>
      <c r="D215" s="27"/>
      <c r="E215" s="29">
        <f>G215*E213</f>
        <v>1</v>
      </c>
      <c r="F215" s="20">
        <f>E215*(365.25/7)</f>
        <v>52.178571428571431</v>
      </c>
      <c r="G215" s="20">
        <v>8.3333333333333329E-2</v>
      </c>
      <c r="I215" s="20">
        <f>F215*H216</f>
        <v>6.9034250233572687E-3</v>
      </c>
    </row>
    <row r="216" spans="1:9">
      <c r="A216" s="20"/>
      <c r="C216" s="27"/>
      <c r="D216" s="34" t="s">
        <v>165</v>
      </c>
      <c r="E216" s="29"/>
      <c r="H216" s="26">
        <f>B482</f>
        <v>1.32303833438743E-4</v>
      </c>
    </row>
    <row r="217" spans="1:9">
      <c r="A217" s="20"/>
      <c r="C217" s="27" t="s">
        <v>166</v>
      </c>
      <c r="D217" s="27"/>
      <c r="E217" s="29">
        <f>G217*E213</f>
        <v>1</v>
      </c>
      <c r="F217" s="20">
        <f>E217*(365.25/7)</f>
        <v>52.178571428571431</v>
      </c>
      <c r="G217" s="20">
        <v>8.3333333333333329E-2</v>
      </c>
      <c r="I217" s="20">
        <f>F217*AVERAGE(H218:H219)</f>
        <v>3.7373445450088129E-3</v>
      </c>
    </row>
    <row r="218" spans="1:9">
      <c r="A218" s="20"/>
      <c r="C218" s="27"/>
      <c r="D218" s="34" t="s">
        <v>139</v>
      </c>
      <c r="E218" s="29"/>
      <c r="H218" s="26">
        <f>B555</f>
        <v>8.8923239838230102E-5</v>
      </c>
    </row>
    <row r="219" spans="1:9">
      <c r="A219" s="20"/>
      <c r="C219" s="27"/>
      <c r="D219" s="34" t="s">
        <v>167</v>
      </c>
      <c r="E219" s="29"/>
      <c r="H219" s="26">
        <f>B528</f>
        <v>5.4328844022477301E-5</v>
      </c>
    </row>
    <row r="220" spans="1:9" s="27" customFormat="1">
      <c r="B220" s="27" t="s">
        <v>168</v>
      </c>
      <c r="E220" s="33">
        <f>E28</f>
        <v>3.1</v>
      </c>
      <c r="F220" s="27">
        <f>E220*(365.25/7)</f>
        <v>161.75357142857143</v>
      </c>
      <c r="G220" s="27">
        <v>1</v>
      </c>
      <c r="H220" s="28"/>
      <c r="I220" s="27">
        <f>F220*H222</f>
        <v>2.3654919171377499E-2</v>
      </c>
    </row>
    <row r="221" spans="1:9">
      <c r="A221" s="20"/>
      <c r="C221" s="27" t="s">
        <v>168</v>
      </c>
      <c r="D221" s="27"/>
      <c r="E221" s="29">
        <f>G221*E220</f>
        <v>3.1</v>
      </c>
      <c r="F221" s="20">
        <f>E221*(365.25/7)</f>
        <v>161.75357142857143</v>
      </c>
      <c r="G221" s="20">
        <v>1</v>
      </c>
    </row>
    <row r="222" spans="1:9">
      <c r="A222" s="20"/>
      <c r="D222" s="3" t="s">
        <v>169</v>
      </c>
      <c r="E222" s="29"/>
      <c r="H222" s="26">
        <f>B485</f>
        <v>1.4624047532590801E-4</v>
      </c>
    </row>
    <row r="223" spans="1:9" s="27" customFormat="1">
      <c r="B223" s="27" t="s">
        <v>31</v>
      </c>
      <c r="E223" s="33">
        <f>E29</f>
        <v>5.3</v>
      </c>
      <c r="F223" s="27">
        <f>E223*(365.25/7)</f>
        <v>276.54642857142858</v>
      </c>
      <c r="G223" s="27">
        <v>1</v>
      </c>
      <c r="H223" s="28"/>
      <c r="I223" s="27">
        <f>SUM(I224:I225)</f>
        <v>4.0442281163967975E-2</v>
      </c>
    </row>
    <row r="224" spans="1:9">
      <c r="A224" s="20"/>
      <c r="C224" s="27" t="s">
        <v>170</v>
      </c>
      <c r="D224" s="27"/>
      <c r="E224" s="29">
        <f>G224*E223</f>
        <v>2.5395833333333329</v>
      </c>
      <c r="F224" s="20">
        <f>E224*(365.25/7)</f>
        <v>132.51183035714283</v>
      </c>
      <c r="G224" s="20">
        <v>0.47916666666666663</v>
      </c>
      <c r="I224" s="20">
        <f>F224*H226</f>
        <v>1.9378593057734653E-2</v>
      </c>
    </row>
    <row r="225" spans="1:9">
      <c r="A225" s="20"/>
      <c r="C225" s="27" t="s">
        <v>171</v>
      </c>
      <c r="D225" s="27"/>
      <c r="E225" s="29">
        <f>G225*E223</f>
        <v>2.760416666666667</v>
      </c>
      <c r="F225" s="20">
        <f>E225*(365.25/7)</f>
        <v>144.03459821428572</v>
      </c>
      <c r="G225" s="20">
        <v>0.52083333333333337</v>
      </c>
      <c r="I225" s="20">
        <f>F225*H226</f>
        <v>2.1063688106233325E-2</v>
      </c>
    </row>
    <row r="226" spans="1:9">
      <c r="A226" s="20"/>
      <c r="D226" s="3" t="s">
        <v>169</v>
      </c>
      <c r="E226" s="29"/>
      <c r="H226" s="26">
        <f>B485</f>
        <v>1.4624047532590801E-4</v>
      </c>
    </row>
    <row r="227" spans="1:9" s="27" customFormat="1">
      <c r="B227" s="27" t="s">
        <v>32</v>
      </c>
      <c r="E227" s="33">
        <f>E30</f>
        <v>13.5</v>
      </c>
      <c r="F227" s="27">
        <f>E227*(365.25/7)</f>
        <v>704.41071428571433</v>
      </c>
      <c r="G227" s="27">
        <v>0.9882352941176471</v>
      </c>
      <c r="H227" s="28"/>
      <c r="I227" s="27">
        <f>SUM(I228,I231)</f>
        <v>8.3271422834685471E-2</v>
      </c>
    </row>
    <row r="228" spans="1:9">
      <c r="A228" s="20"/>
      <c r="C228" s="27" t="s">
        <v>172</v>
      </c>
      <c r="D228" s="27"/>
      <c r="E228" s="29">
        <f>G228*E227</f>
        <v>9.8470588235294123</v>
      </c>
      <c r="F228" s="20">
        <f>E228*(365.25/7)</f>
        <v>513.80546218487405</v>
      </c>
      <c r="G228" s="20">
        <v>0.72941176470588243</v>
      </c>
      <c r="I228" s="20">
        <f>F228*AVERAGE(H229:H230)</f>
        <v>7.1364589838020118E-2</v>
      </c>
    </row>
    <row r="229" spans="1:9">
      <c r="A229" s="20"/>
      <c r="C229" s="3"/>
      <c r="D229" s="3" t="s">
        <v>169</v>
      </c>
      <c r="E229" s="29"/>
      <c r="H229" s="26">
        <f>B485</f>
        <v>1.4624047532590801E-4</v>
      </c>
    </row>
    <row r="230" spans="1:9">
      <c r="A230" s="20"/>
      <c r="C230" s="37"/>
      <c r="D230" s="37" t="s">
        <v>173</v>
      </c>
      <c r="E230" s="29"/>
      <c r="H230" s="26">
        <f>B476</f>
        <v>1.3154789046745599E-4</v>
      </c>
    </row>
    <row r="231" spans="1:9">
      <c r="A231" s="20"/>
      <c r="C231" s="27" t="s">
        <v>174</v>
      </c>
      <c r="D231" s="27"/>
      <c r="E231" s="29">
        <f>G231*E227</f>
        <v>3.494117647058824</v>
      </c>
      <c r="F231" s="20">
        <f>E231*(365.25/7)</f>
        <v>182.31806722689078</v>
      </c>
      <c r="G231" s="20">
        <v>0.25882352941176473</v>
      </c>
      <c r="I231" s="20">
        <f>F231*AVERAGE(H232:H233)</f>
        <v>1.1906832996665347E-2</v>
      </c>
    </row>
    <row r="232" spans="1:9">
      <c r="A232" s="20"/>
      <c r="D232" s="38" t="s">
        <v>146</v>
      </c>
      <c r="E232" s="29"/>
      <c r="H232" s="26">
        <f>B540</f>
        <v>7.6233566213980704E-5</v>
      </c>
    </row>
    <row r="233" spans="1:9">
      <c r="A233" s="20"/>
      <c r="D233" s="3" t="s">
        <v>175</v>
      </c>
      <c r="E233" s="29"/>
      <c r="H233" s="26">
        <f>B556</f>
        <v>5.4382484929733503E-5</v>
      </c>
    </row>
    <row r="234" spans="1:9" s="31" customFormat="1">
      <c r="A234" s="31" t="s">
        <v>176</v>
      </c>
      <c r="E234" s="36">
        <f>E24</f>
        <v>72.099999999999994</v>
      </c>
      <c r="F234" s="31">
        <f>E234*(365.25/7)</f>
        <v>3762.0749999999998</v>
      </c>
      <c r="H234" s="32"/>
      <c r="I234" s="31">
        <f>SUM(I227,I220,I213,I210,I203,I223)</f>
        <v>0.58165752447417152</v>
      </c>
    </row>
    <row r="235" spans="1:9">
      <c r="C235" s="27"/>
      <c r="D235" s="27"/>
      <c r="F235" s="27"/>
    </row>
    <row r="236" spans="1:9" s="27" customFormat="1">
      <c r="A236" s="27" t="s">
        <v>33</v>
      </c>
      <c r="H236" s="28"/>
    </row>
    <row r="237" spans="1:9" s="27" customFormat="1">
      <c r="B237" s="27" t="s">
        <v>34</v>
      </c>
      <c r="E237" s="27">
        <f>E32</f>
        <v>8.1</v>
      </c>
      <c r="F237" s="27">
        <f>E237*(365.25/7)</f>
        <v>422.64642857142854</v>
      </c>
      <c r="G237" s="27">
        <v>0.98648648648648651</v>
      </c>
      <c r="H237" s="28"/>
      <c r="I237" s="27">
        <f>SUM(I238,I239,I241)</f>
        <v>5.4898728701257386E-2</v>
      </c>
    </row>
    <row r="238" spans="1:9">
      <c r="C238" s="27" t="s">
        <v>177</v>
      </c>
      <c r="D238" s="27"/>
      <c r="E238" s="20">
        <f>G238*E237</f>
        <v>6.4581081081081075</v>
      </c>
      <c r="F238" s="20">
        <f>E238*(365.25/7)</f>
        <v>336.97485521235518</v>
      </c>
      <c r="G238" s="20">
        <v>0.79729729729729726</v>
      </c>
      <c r="I238" s="20">
        <f>F238*H240</f>
        <v>4.432833134376174E-2</v>
      </c>
    </row>
    <row r="239" spans="1:9">
      <c r="C239" s="27" t="s">
        <v>178</v>
      </c>
      <c r="D239" s="27"/>
      <c r="E239" s="20">
        <f>G239*E237</f>
        <v>0.21891891891891893</v>
      </c>
      <c r="F239" s="20">
        <f>E239*(365.25/7)</f>
        <v>11.422876447876449</v>
      </c>
      <c r="G239" s="20">
        <v>2.7027027027027029E-2</v>
      </c>
      <c r="I239" s="20">
        <f>F239*H240</f>
        <v>1.5026552997885339E-3</v>
      </c>
    </row>
    <row r="240" spans="1:9">
      <c r="C240" s="27"/>
      <c r="D240" s="37" t="s">
        <v>173</v>
      </c>
      <c r="H240" s="26">
        <f>B476</f>
        <v>1.3154789046745599E-4</v>
      </c>
    </row>
    <row r="241" spans="1:9">
      <c r="C241" s="27" t="s">
        <v>179</v>
      </c>
      <c r="D241" s="27"/>
      <c r="E241" s="20">
        <f>G241*E237</f>
        <v>1.3135135135135132</v>
      </c>
      <c r="F241" s="20">
        <f>E241*(365.25/7)</f>
        <v>68.537258687258671</v>
      </c>
      <c r="G241" s="20">
        <v>0.16216216216216214</v>
      </c>
      <c r="I241" s="20">
        <f>F241*H242</f>
        <v>9.0677420577071136E-3</v>
      </c>
    </row>
    <row r="242" spans="1:9">
      <c r="C242" s="27"/>
      <c r="D242" s="34" t="s">
        <v>165</v>
      </c>
      <c r="H242" s="26">
        <f>B482</f>
        <v>1.32303833438743E-4</v>
      </c>
    </row>
    <row r="243" spans="1:9" s="27" customFormat="1">
      <c r="B243" s="27" t="s">
        <v>35</v>
      </c>
      <c r="D243" s="27" t="s">
        <v>136</v>
      </c>
      <c r="E243" s="27">
        <f>(E251-E237)/2</f>
        <v>8.3500000000000014</v>
      </c>
      <c r="F243" s="27">
        <f>E243*(365.25/7)</f>
        <v>435.69107142857155</v>
      </c>
      <c r="G243" s="27">
        <v>0.96129032258064506</v>
      </c>
      <c r="H243" s="28"/>
      <c r="I243" s="27">
        <f>SUM(I244,I245,I246)</f>
        <v>1.8499439063007279E-2</v>
      </c>
    </row>
    <row r="244" spans="1:9">
      <c r="C244" s="27" t="s">
        <v>180</v>
      </c>
      <c r="D244" s="27"/>
      <c r="E244" s="20">
        <f>G244*E243</f>
        <v>5.6564516129032265</v>
      </c>
      <c r="F244" s="20">
        <f>E244*(365.25/7)</f>
        <v>295.14556451612907</v>
      </c>
      <c r="G244" s="20">
        <v>0.67741935483870963</v>
      </c>
      <c r="I244" s="20">
        <f>F244*H247</f>
        <v>1.2613253906595873E-2</v>
      </c>
    </row>
    <row r="245" spans="1:9">
      <c r="C245" s="27" t="s">
        <v>181</v>
      </c>
      <c r="D245" s="27"/>
      <c r="E245" s="20">
        <f>G245*E243</f>
        <v>2.3703225806451615</v>
      </c>
      <c r="F245" s="20">
        <f>E245*(365.25/7)</f>
        <v>123.68004608294933</v>
      </c>
      <c r="G245" s="20">
        <v>0.28387096774193549</v>
      </c>
      <c r="I245" s="20">
        <f>F245*H247</f>
        <v>5.2855540180020803E-3</v>
      </c>
    </row>
    <row r="246" spans="1:9">
      <c r="C246" s="27" t="s">
        <v>182</v>
      </c>
      <c r="D246" s="27"/>
      <c r="E246" s="20">
        <f>G246*E243</f>
        <v>0.26935483870967747</v>
      </c>
      <c r="F246" s="20">
        <f>E246*(365.25/7)</f>
        <v>14.054550691244243</v>
      </c>
      <c r="G246" s="20">
        <v>3.2258064516129031E-2</v>
      </c>
      <c r="I246" s="20">
        <f>F246*H247</f>
        <v>6.0063113840932742E-4</v>
      </c>
    </row>
    <row r="247" spans="1:9">
      <c r="C247" s="27"/>
      <c r="D247" s="37" t="s">
        <v>183</v>
      </c>
      <c r="H247" s="26">
        <f>B550</f>
        <v>4.2735705438346799E-5</v>
      </c>
    </row>
    <row r="248" spans="1:9" s="27" customFormat="1">
      <c r="B248" s="27" t="s">
        <v>36</v>
      </c>
      <c r="D248" s="27" t="s">
        <v>136</v>
      </c>
      <c r="E248" s="27">
        <f>(E251-E237)/2</f>
        <v>8.3500000000000014</v>
      </c>
      <c r="F248" s="20">
        <f>E248*(365.25/7)</f>
        <v>435.69107142857155</v>
      </c>
      <c r="G248" s="27">
        <v>1</v>
      </c>
      <c r="H248" s="28"/>
      <c r="I248" s="27">
        <f>F248*H250</f>
        <v>2.8580468166432591E-2</v>
      </c>
    </row>
    <row r="249" spans="1:9">
      <c r="C249" s="27" t="s">
        <v>36</v>
      </c>
      <c r="D249" s="27"/>
      <c r="E249" s="20" t="s">
        <v>105</v>
      </c>
      <c r="F249" s="20" t="e">
        <f>E249*(365.25/7)</f>
        <v>#VALUE!</v>
      </c>
      <c r="G249" s="20">
        <v>1</v>
      </c>
    </row>
    <row r="250" spans="1:9">
      <c r="C250" s="27"/>
      <c r="D250" s="20" t="s">
        <v>184</v>
      </c>
      <c r="H250" s="26">
        <f>B549</f>
        <v>6.5598012079341302E-5</v>
      </c>
    </row>
    <row r="251" spans="1:9" s="31" customFormat="1">
      <c r="A251" s="31" t="s">
        <v>185</v>
      </c>
      <c r="E251" s="31">
        <f>E31</f>
        <v>24.8</v>
      </c>
      <c r="F251" s="31">
        <f>E251*(365.25/7)</f>
        <v>1294.0285714285715</v>
      </c>
      <c r="H251" s="32"/>
      <c r="I251" s="31">
        <f>SUM(I248,I243,I237)</f>
        <v>0.10197863593069725</v>
      </c>
    </row>
    <row r="252" spans="1:9">
      <c r="C252" s="27"/>
      <c r="D252" s="27"/>
      <c r="F252" s="27"/>
    </row>
    <row r="253" spans="1:9" s="27" customFormat="1">
      <c r="A253" s="27" t="s">
        <v>37</v>
      </c>
      <c r="H253" s="28"/>
    </row>
    <row r="254" spans="1:9" s="27" customFormat="1">
      <c r="B254" s="27" t="s">
        <v>38</v>
      </c>
      <c r="E254" s="27">
        <f>E36</f>
        <v>43.4</v>
      </c>
      <c r="F254" s="27">
        <f>E254*(365.25/7)</f>
        <v>2264.5500000000002</v>
      </c>
      <c r="G254" s="27">
        <v>0.96780684104627757</v>
      </c>
      <c r="H254" s="28"/>
      <c r="I254" s="27">
        <f>F254*H259</f>
        <v>0.22423890912488778</v>
      </c>
    </row>
    <row r="255" spans="1:9">
      <c r="C255" s="27" t="s">
        <v>186</v>
      </c>
      <c r="D255" s="27"/>
      <c r="E255" s="20">
        <f>G255*E254</f>
        <v>9.4309859154929576</v>
      </c>
      <c r="F255" s="20">
        <f>E255*(365.25/7)</f>
        <v>492.09537223340044</v>
      </c>
      <c r="G255" s="20">
        <v>0.21730382293762576</v>
      </c>
    </row>
    <row r="256" spans="1:9">
      <c r="C256" s="27" t="s">
        <v>187</v>
      </c>
      <c r="D256" s="27"/>
      <c r="E256" s="20">
        <f>G256*E254</f>
        <v>31.960563380281688</v>
      </c>
      <c r="F256" s="20">
        <f>E256*(365.25/7)</f>
        <v>1667.6565392354123</v>
      </c>
      <c r="G256" s="20">
        <v>0.73641851106639833</v>
      </c>
    </row>
    <row r="257" spans="1:9">
      <c r="C257" s="27" t="s">
        <v>188</v>
      </c>
      <c r="D257" s="27"/>
      <c r="E257" s="20" t="s">
        <v>105</v>
      </c>
      <c r="F257" s="20" t="e">
        <f>E257*(365.25/7)</f>
        <v>#VALUE!</v>
      </c>
      <c r="G257" s="20">
        <v>3.2193158953722434E-2</v>
      </c>
    </row>
    <row r="258" spans="1:9">
      <c r="C258" s="27" t="s">
        <v>189</v>
      </c>
      <c r="D258" s="27"/>
      <c r="E258" s="20">
        <f>G258*E254</f>
        <v>0.61126760563380278</v>
      </c>
      <c r="F258" s="20">
        <f>E258*(365.25/7)</f>
        <v>31.895070422535209</v>
      </c>
      <c r="G258" s="20">
        <v>1.408450704225352E-2</v>
      </c>
    </row>
    <row r="259" spans="1:9">
      <c r="C259" s="27"/>
      <c r="D259" s="34" t="s">
        <v>190</v>
      </c>
      <c r="H259" s="26">
        <f>B481</f>
        <v>9.9021399008583497E-5</v>
      </c>
    </row>
    <row r="260" spans="1:9" s="27" customFormat="1">
      <c r="B260" s="27" t="s">
        <v>39</v>
      </c>
      <c r="E260" s="27">
        <f>E37</f>
        <v>86.2</v>
      </c>
      <c r="F260" s="27">
        <f>E260*(365.25/7)</f>
        <v>4497.7928571428574</v>
      </c>
      <c r="G260" s="27">
        <v>1</v>
      </c>
      <c r="H260" s="28"/>
      <c r="I260" s="27">
        <f>SUM(I261,I263,I265,I267,I269)</f>
        <v>4.8314584155552112</v>
      </c>
    </row>
    <row r="261" spans="1:9">
      <c r="C261" s="27" t="s">
        <v>191</v>
      </c>
      <c r="D261" s="27"/>
      <c r="E261" s="20">
        <f>G261*E260</f>
        <v>7.8590448625180906</v>
      </c>
      <c r="F261" s="20">
        <f>E261*(365.25/7)</f>
        <v>410.07373371924751</v>
      </c>
      <c r="G261" s="20">
        <v>9.1172214182344433E-2</v>
      </c>
      <c r="I261" s="20">
        <f>F261*H262</f>
        <v>4.0606074809553229E-2</v>
      </c>
    </row>
    <row r="262" spans="1:9">
      <c r="C262" s="27"/>
      <c r="D262" s="34" t="s">
        <v>190</v>
      </c>
      <c r="H262" s="26">
        <f>B481</f>
        <v>9.9021399008583497E-5</v>
      </c>
    </row>
    <row r="263" spans="1:9">
      <c r="C263" s="27" t="s">
        <v>192</v>
      </c>
      <c r="D263" s="27"/>
      <c r="E263" s="20">
        <f>G263*E260</f>
        <v>47.902749638205506</v>
      </c>
      <c r="F263" s="20">
        <f>E263*(365.25/7)</f>
        <v>2499.4970436220801</v>
      </c>
      <c r="G263" s="20">
        <v>0.55571635311143275</v>
      </c>
      <c r="I263" s="20">
        <f>F263*H264</f>
        <v>4.5324457735785435</v>
      </c>
    </row>
    <row r="264" spans="1:9">
      <c r="C264" s="27"/>
      <c r="D264" s="20" t="s">
        <v>193</v>
      </c>
      <c r="H264" s="26">
        <f>B511</f>
        <v>1.81334312242693E-3</v>
      </c>
    </row>
    <row r="265" spans="1:9">
      <c r="C265" s="27" t="s">
        <v>194</v>
      </c>
      <c r="D265" s="27"/>
      <c r="E265" s="20">
        <f>G265*E260</f>
        <v>4.7403762662807525</v>
      </c>
      <c r="F265" s="20">
        <f>E265*(365.25/7)</f>
        <v>247.34606160843498</v>
      </c>
      <c r="G265" s="20">
        <v>5.4992764109985527E-2</v>
      </c>
      <c r="I265" s="20">
        <f>F265*H266</f>
        <v>4.4471165518638736E-2</v>
      </c>
    </row>
    <row r="266" spans="1:9">
      <c r="A266" s="20"/>
      <c r="C266" s="27"/>
      <c r="D266" s="37" t="s">
        <v>154</v>
      </c>
      <c r="H266" s="26">
        <f>B473</f>
        <v>1.7979330347713199E-4</v>
      </c>
    </row>
    <row r="267" spans="1:9">
      <c r="A267" s="20"/>
      <c r="C267" s="27" t="s">
        <v>195</v>
      </c>
      <c r="D267" s="27"/>
      <c r="E267" s="20">
        <f>G267*E260</f>
        <v>11.601447178002896</v>
      </c>
      <c r="F267" s="20">
        <f>E267*(365.25/7)</f>
        <v>605.34694025222257</v>
      </c>
      <c r="G267" s="20">
        <v>0.13458755426917512</v>
      </c>
      <c r="I267" s="20">
        <f>F267*H268</f>
        <v>5.3829411153387137E-2</v>
      </c>
    </row>
    <row r="268" spans="1:9">
      <c r="A268" s="20"/>
      <c r="C268" s="27"/>
      <c r="D268" s="37" t="s">
        <v>139</v>
      </c>
      <c r="H268" s="26">
        <f>B555</f>
        <v>8.8923239838230102E-5</v>
      </c>
    </row>
    <row r="269" spans="1:9">
      <c r="A269" s="20"/>
      <c r="C269" s="27" t="s">
        <v>196</v>
      </c>
      <c r="D269" s="27"/>
      <c r="E269" s="20">
        <f>G269*E260</f>
        <v>14.096382054992766</v>
      </c>
      <c r="F269" s="20">
        <f>E269*(365.25/7)</f>
        <v>735.52907794087253</v>
      </c>
      <c r="G269" s="20">
        <v>0.16353111432706224</v>
      </c>
      <c r="I269" s="20">
        <f>F269*H270</f>
        <v>0.1601059904950885</v>
      </c>
    </row>
    <row r="270" spans="1:9">
      <c r="A270" s="20"/>
      <c r="C270" s="27"/>
      <c r="D270" s="37" t="s">
        <v>197</v>
      </c>
      <c r="H270" s="26">
        <f>B516</f>
        <v>2.1767459002886499E-4</v>
      </c>
    </row>
    <row r="271" spans="1:9" s="27" customFormat="1">
      <c r="B271" s="27" t="s">
        <v>40</v>
      </c>
      <c r="E271" s="27">
        <f>E38</f>
        <v>21.5</v>
      </c>
      <c r="F271" s="27">
        <f>E271*(365.25/7)</f>
        <v>1121.8392857142858</v>
      </c>
      <c r="G271" s="27">
        <v>1.0047169811320757</v>
      </c>
      <c r="H271" s="28"/>
      <c r="I271" s="27">
        <f>SUM(I272,I274,I276,I278,I280,I282,I287)</f>
        <v>0.99900938414734597</v>
      </c>
    </row>
    <row r="272" spans="1:9">
      <c r="A272" s="20"/>
      <c r="C272" s="27" t="s">
        <v>198</v>
      </c>
      <c r="D272" s="27"/>
      <c r="E272" s="20">
        <f>G272*E271</f>
        <v>0.50707547169811329</v>
      </c>
      <c r="F272" s="20">
        <f>E272*(365.25/7)</f>
        <v>26.458473719676554</v>
      </c>
      <c r="G272" s="20">
        <v>2.358490566037736E-2</v>
      </c>
      <c r="I272" s="20">
        <f>F272*H273</f>
        <v>4.3644797282272128E-2</v>
      </c>
    </row>
    <row r="273" spans="1:9">
      <c r="A273" s="20"/>
      <c r="C273" s="27"/>
      <c r="D273" s="3" t="s">
        <v>199</v>
      </c>
      <c r="H273" s="26">
        <f>B512</f>
        <v>1.6495583889185E-3</v>
      </c>
    </row>
    <row r="274" spans="1:9">
      <c r="A274" s="20"/>
      <c r="C274" s="27" t="s">
        <v>200</v>
      </c>
      <c r="D274" s="27"/>
      <c r="E274" s="20">
        <f>G274*E271</f>
        <v>3.4481132075471694</v>
      </c>
      <c r="F274" s="20">
        <f>E274*(365.25/7)</f>
        <v>179.91762129380052</v>
      </c>
      <c r="G274" s="20">
        <v>0.16037735849056603</v>
      </c>
      <c r="I274" s="20">
        <f>F274*H275</f>
        <v>0.32625238117652616</v>
      </c>
    </row>
    <row r="275" spans="1:9">
      <c r="A275" s="20"/>
      <c r="C275" s="27"/>
      <c r="D275" s="34" t="s">
        <v>193</v>
      </c>
      <c r="H275" s="26">
        <f>B511</f>
        <v>1.81334312242693E-3</v>
      </c>
    </row>
    <row r="276" spans="1:9">
      <c r="A276" s="20"/>
      <c r="C276" s="27" t="s">
        <v>201</v>
      </c>
      <c r="D276" s="27"/>
      <c r="E276" s="20">
        <f>G276*E271</f>
        <v>1.9268867924528301</v>
      </c>
      <c r="F276" s="20">
        <f>E276*(365.25/7)</f>
        <v>100.54220013477089</v>
      </c>
      <c r="G276" s="20">
        <v>8.9622641509433956E-2</v>
      </c>
      <c r="I276" s="20">
        <f>F276*H277</f>
        <v>8.1527687613098601E-2</v>
      </c>
    </row>
    <row r="277" spans="1:9">
      <c r="A277" s="20"/>
      <c r="C277" s="27"/>
      <c r="D277" s="3" t="s">
        <v>202</v>
      </c>
      <c r="H277" s="26">
        <f>B514</f>
        <v>8.1088028214834705E-4</v>
      </c>
    </row>
    <row r="278" spans="1:9">
      <c r="A278" s="20"/>
      <c r="C278" s="27" t="s">
        <v>203</v>
      </c>
      <c r="D278" s="27"/>
      <c r="E278" s="20">
        <f>G278*E271</f>
        <v>11.662735849056604</v>
      </c>
      <c r="F278" s="20">
        <f>E278*(365.25/7)</f>
        <v>608.54489555256066</v>
      </c>
      <c r="G278" s="20">
        <v>0.54245283018867929</v>
      </c>
      <c r="I278" s="20">
        <f>F278*H279</f>
        <v>0.4934570566055968</v>
      </c>
    </row>
    <row r="279" spans="1:9">
      <c r="A279" s="20"/>
      <c r="C279" s="27"/>
      <c r="D279" s="3" t="s">
        <v>202</v>
      </c>
      <c r="H279" s="26">
        <f>B514</f>
        <v>8.1088028214834705E-4</v>
      </c>
    </row>
    <row r="280" spans="1:9">
      <c r="A280" s="20"/>
      <c r="C280" s="27" t="s">
        <v>204</v>
      </c>
      <c r="D280" s="27"/>
      <c r="E280" s="20">
        <f>G280*E271</f>
        <v>0.50707547169811329</v>
      </c>
      <c r="F280" s="20">
        <f>E280*(365.25/7)</f>
        <v>26.458473719676554</v>
      </c>
      <c r="G280" s="20">
        <v>2.358490566037736E-2</v>
      </c>
      <c r="I280" s="20">
        <f>F280*H281</f>
        <v>1.3812099531811756E-2</v>
      </c>
    </row>
    <row r="281" spans="1:9">
      <c r="A281" s="20"/>
      <c r="C281" s="27"/>
      <c r="D281" s="3" t="s">
        <v>205</v>
      </c>
      <c r="H281" s="26">
        <f>B513</f>
        <v>5.2202933843232299E-4</v>
      </c>
    </row>
    <row r="282" spans="1:9">
      <c r="C282" s="27" t="s">
        <v>206</v>
      </c>
      <c r="D282" s="27"/>
      <c r="E282" s="20" t="s">
        <v>105</v>
      </c>
      <c r="F282" s="20" t="e">
        <f>E282*(365.25/7)</f>
        <v>#VALUE!</v>
      </c>
      <c r="G282" s="20">
        <v>-4.7169811320757482E-3</v>
      </c>
      <c r="I282" s="20">
        <v>0</v>
      </c>
    </row>
    <row r="283" spans="1:9">
      <c r="C283" s="27"/>
      <c r="D283" s="1" t="s">
        <v>193</v>
      </c>
    </row>
    <row r="284" spans="1:9">
      <c r="C284" s="27"/>
      <c r="D284" s="1" t="s">
        <v>199</v>
      </c>
    </row>
    <row r="285" spans="1:9">
      <c r="C285" s="27"/>
      <c r="D285" s="1" t="s">
        <v>205</v>
      </c>
    </row>
    <row r="286" spans="1:9">
      <c r="C286" s="27"/>
      <c r="D286" s="1" t="s">
        <v>202</v>
      </c>
    </row>
    <row r="287" spans="1:9">
      <c r="C287" s="27" t="s">
        <v>207</v>
      </c>
      <c r="D287" s="27"/>
      <c r="E287" s="20">
        <f>G287*E271</f>
        <v>3.5495283018867929</v>
      </c>
      <c r="F287" s="20">
        <f>E287*(365.25/7)</f>
        <v>185.20931603773587</v>
      </c>
      <c r="G287" s="20">
        <v>0.16509433962264153</v>
      </c>
      <c r="I287" s="20">
        <f>F287*H288</f>
        <v>4.0315361938040646E-2</v>
      </c>
    </row>
    <row r="288" spans="1:9">
      <c r="C288" s="27"/>
      <c r="D288" s="37" t="s">
        <v>197</v>
      </c>
      <c r="H288" s="26">
        <f>B516</f>
        <v>2.1767459002886499E-4</v>
      </c>
    </row>
    <row r="289" spans="1:9" s="31" customFormat="1">
      <c r="A289" s="31" t="s">
        <v>208</v>
      </c>
      <c r="E289" s="31">
        <f>E35</f>
        <v>151.19999999999999</v>
      </c>
      <c r="F289" s="31">
        <f>E289*(365.25/7)</f>
        <v>7889.4</v>
      </c>
      <c r="H289" s="32"/>
      <c r="I289" s="31">
        <f>SUM(I254,I260,I271)</f>
        <v>6.0547067088274451</v>
      </c>
    </row>
    <row r="290" spans="1:9">
      <c r="C290" s="27"/>
      <c r="D290" s="27"/>
      <c r="F290" s="27"/>
    </row>
    <row r="291" spans="1:9" s="27" customFormat="1">
      <c r="A291" s="27" t="s">
        <v>41</v>
      </c>
      <c r="H291" s="28"/>
    </row>
    <row r="292" spans="1:9" s="27" customFormat="1">
      <c r="B292" s="27" t="s">
        <v>42</v>
      </c>
      <c r="E292" s="27">
        <f>E40</f>
        <v>0.6</v>
      </c>
      <c r="F292" s="27">
        <f>E292*(365.25/7)</f>
        <v>31.307142857142857</v>
      </c>
      <c r="G292" s="27">
        <v>1</v>
      </c>
      <c r="H292" s="28"/>
      <c r="I292" s="27">
        <f>F292*H294</f>
        <v>6.7731753023834258E-3</v>
      </c>
    </row>
    <row r="293" spans="1:9">
      <c r="C293" s="27" t="s">
        <v>42</v>
      </c>
      <c r="D293" s="27"/>
      <c r="E293" s="20">
        <f>G293*E292</f>
        <v>0.6</v>
      </c>
      <c r="F293" s="20">
        <f>E293*(365.25/7)</f>
        <v>31.307142857142857</v>
      </c>
      <c r="G293" s="20">
        <v>1</v>
      </c>
    </row>
    <row r="294" spans="1:9">
      <c r="C294" s="27"/>
      <c r="D294" s="3" t="s">
        <v>209</v>
      </c>
      <c r="H294" s="26">
        <f>B515</f>
        <v>2.1634600555183199E-4</v>
      </c>
    </row>
    <row r="295" spans="1:9" s="27" customFormat="1">
      <c r="B295" s="27" t="s">
        <v>43</v>
      </c>
      <c r="D295" s="27" t="s">
        <v>136</v>
      </c>
      <c r="E295" s="27">
        <f>E301-SUM(E298,E292)</f>
        <v>0.29999999999999716</v>
      </c>
      <c r="F295" s="27">
        <f>E295*(365.25/7)</f>
        <v>15.653571428571281</v>
      </c>
      <c r="G295" s="27">
        <v>1</v>
      </c>
      <c r="H295" s="28"/>
      <c r="I295" s="27">
        <f>F295*H297</f>
        <v>2.0710275070071611E-3</v>
      </c>
    </row>
    <row r="296" spans="1:9">
      <c r="C296" s="27" t="s">
        <v>43</v>
      </c>
      <c r="D296" s="27"/>
      <c r="E296" s="20">
        <f>G296*E295</f>
        <v>0.29999999999999716</v>
      </c>
      <c r="F296" s="20">
        <f>E296*(365.25/7)</f>
        <v>15.653571428571281</v>
      </c>
      <c r="G296" s="20">
        <v>1</v>
      </c>
    </row>
    <row r="297" spans="1:9">
      <c r="C297" s="27"/>
      <c r="D297" s="37" t="s">
        <v>165</v>
      </c>
      <c r="H297" s="26">
        <f>B482</f>
        <v>1.32303833438743E-4</v>
      </c>
    </row>
    <row r="298" spans="1:9" s="27" customFormat="1">
      <c r="B298" s="27" t="s">
        <v>44</v>
      </c>
      <c r="E298" s="27">
        <f>E42</f>
        <v>33.4</v>
      </c>
      <c r="F298" s="27">
        <f>E298*(365.25/7)</f>
        <v>1742.7642857142857</v>
      </c>
      <c r="G298" s="27">
        <v>1</v>
      </c>
      <c r="H298" s="28"/>
      <c r="I298" s="27">
        <f>F298*H300</f>
        <v>6.2632967482725288E-2</v>
      </c>
    </row>
    <row r="299" spans="1:9">
      <c r="C299" s="27" t="s">
        <v>44</v>
      </c>
      <c r="D299" s="27"/>
      <c r="E299" s="20">
        <f>G299*E298</f>
        <v>33.4</v>
      </c>
      <c r="F299" s="20">
        <f>E299*(365.25/7)</f>
        <v>1742.7642857142857</v>
      </c>
      <c r="G299" s="20">
        <v>1</v>
      </c>
    </row>
    <row r="300" spans="1:9">
      <c r="C300" s="27"/>
      <c r="D300" s="37" t="s">
        <v>210</v>
      </c>
      <c r="H300" s="26">
        <f>B521</f>
        <v>3.59388633311674E-5</v>
      </c>
    </row>
    <row r="301" spans="1:9" s="31" customFormat="1">
      <c r="A301" s="31" t="s">
        <v>211</v>
      </c>
      <c r="E301" s="31">
        <f>E39</f>
        <v>34.299999999999997</v>
      </c>
      <c r="F301" s="31">
        <f>E301*(365.25/7)</f>
        <v>1789.7249999999999</v>
      </c>
      <c r="H301" s="32"/>
      <c r="I301" s="31">
        <f>SUM(I292,I295,I298)</f>
        <v>7.147717029211588E-2</v>
      </c>
    </row>
    <row r="302" spans="1:9">
      <c r="C302" s="27"/>
      <c r="D302" s="27"/>
      <c r="F302" s="27"/>
    </row>
    <row r="303" spans="1:9" s="27" customFormat="1">
      <c r="A303" s="27" t="s">
        <v>45</v>
      </c>
      <c r="H303" s="28"/>
    </row>
    <row r="304" spans="1:9" s="27" customFormat="1">
      <c r="B304" s="27" t="s">
        <v>46</v>
      </c>
      <c r="E304" s="27">
        <f>E44</f>
        <v>15</v>
      </c>
      <c r="F304" s="27">
        <f>E304*(365.25/7)</f>
        <v>782.67857142857144</v>
      </c>
      <c r="G304" s="27">
        <v>1.0000000000000002</v>
      </c>
      <c r="H304" s="28"/>
      <c r="I304" s="27">
        <f>SUM(I305,I306,I307,I309)</f>
        <v>0.10283405715964833</v>
      </c>
    </row>
    <row r="305" spans="1:9">
      <c r="C305" s="27" t="s">
        <v>212</v>
      </c>
      <c r="D305" s="27"/>
      <c r="E305" s="20">
        <f>G305*E304</f>
        <v>7.605633802816901</v>
      </c>
      <c r="F305" s="20">
        <f>E305*(365.25/7)</f>
        <v>396.85110663983903</v>
      </c>
      <c r="G305" s="20">
        <v>0.50704225352112675</v>
      </c>
      <c r="I305" s="20">
        <f>F305*H308</f>
        <v>5.2504922712858101E-2</v>
      </c>
    </row>
    <row r="306" spans="1:9">
      <c r="C306" s="27" t="s">
        <v>213</v>
      </c>
      <c r="D306" s="27"/>
      <c r="E306" s="20">
        <f>G306*E304</f>
        <v>3.9084507042253529</v>
      </c>
      <c r="F306" s="20">
        <f>E306*(365.25/7)</f>
        <v>203.93737424547288</v>
      </c>
      <c r="G306" s="20">
        <v>0.26056338028169018</v>
      </c>
      <c r="I306" s="20">
        <f>F306*H308</f>
        <v>2.6981696394107638E-2</v>
      </c>
    </row>
    <row r="307" spans="1:9">
      <c r="C307" s="27" t="s">
        <v>214</v>
      </c>
      <c r="D307" s="27"/>
      <c r="E307" s="20">
        <f>G307*E304</f>
        <v>3.1690140845070425</v>
      </c>
      <c r="F307" s="20">
        <f>E307*(365.25/7)</f>
        <v>165.35462776659961</v>
      </c>
      <c r="G307" s="20">
        <v>0.21126760563380284</v>
      </c>
      <c r="I307" s="20">
        <f>F307*H308</f>
        <v>2.1877051130357542E-2</v>
      </c>
    </row>
    <row r="308" spans="1:9">
      <c r="C308" s="27"/>
      <c r="D308" s="37" t="s">
        <v>165</v>
      </c>
      <c r="H308" s="26">
        <f>B482</f>
        <v>1.32303833438743E-4</v>
      </c>
    </row>
    <row r="309" spans="1:9">
      <c r="C309" s="27" t="s">
        <v>215</v>
      </c>
      <c r="D309" s="27"/>
      <c r="E309" s="20">
        <f>G309*E304</f>
        <v>0.31690140845070425</v>
      </c>
      <c r="F309" s="20">
        <f>E309*(365.25/7)</f>
        <v>16.535462776659962</v>
      </c>
      <c r="G309" s="20">
        <v>2.1126760563380281E-2</v>
      </c>
      <c r="I309" s="20">
        <f>F309*H310</f>
        <v>1.47038692232506E-3</v>
      </c>
    </row>
    <row r="310" spans="1:9">
      <c r="C310" s="27"/>
      <c r="D310" s="37" t="s">
        <v>139</v>
      </c>
      <c r="H310" s="26">
        <f>B555</f>
        <v>8.8923239838230102E-5</v>
      </c>
    </row>
    <row r="311" spans="1:9" s="27" customFormat="1">
      <c r="B311" s="27" t="s">
        <v>47</v>
      </c>
      <c r="E311" s="27">
        <f>(E346-SUM(E343,E337,E331,E322,E314,E304))/2</f>
        <v>1.8999999999999986</v>
      </c>
      <c r="F311" s="27">
        <f>E311*(365.25/7)</f>
        <v>99.139285714285649</v>
      </c>
      <c r="G311" s="27">
        <v>1</v>
      </c>
      <c r="H311" s="28"/>
      <c r="I311" s="27">
        <f>E311*H313</f>
        <v>2.7785690311922501E-4</v>
      </c>
    </row>
    <row r="312" spans="1:9">
      <c r="C312" s="27" t="s">
        <v>47</v>
      </c>
      <c r="D312" s="27"/>
      <c r="E312" s="20" t="s">
        <v>105</v>
      </c>
      <c r="F312" s="20" t="e">
        <f>E312*(365.25/7)</f>
        <v>#VALUE!</v>
      </c>
      <c r="G312" s="20">
        <v>1</v>
      </c>
    </row>
    <row r="313" spans="1:9">
      <c r="C313" s="37"/>
      <c r="D313" s="37" t="s">
        <v>169</v>
      </c>
      <c r="H313" s="26">
        <f>B485</f>
        <v>1.4624047532590801E-4</v>
      </c>
    </row>
    <row r="314" spans="1:9" s="27" customFormat="1">
      <c r="B314" s="27" t="s">
        <v>48</v>
      </c>
      <c r="E314" s="27">
        <f>E46</f>
        <v>34.5</v>
      </c>
      <c r="F314" s="27">
        <f>E314*(365.25/7)</f>
        <v>1800.1607142857144</v>
      </c>
      <c r="G314" s="27">
        <v>1.0050251256281406</v>
      </c>
      <c r="H314" s="28"/>
      <c r="I314" s="27">
        <f>SUM(I315,I316,I318,I320)</f>
        <v>0.4000601075943645</v>
      </c>
    </row>
    <row r="315" spans="1:9">
      <c r="A315" s="20"/>
      <c r="C315" s="27" t="s">
        <v>216</v>
      </c>
      <c r="D315" s="27"/>
      <c r="E315" s="20">
        <f>G315*E314</f>
        <v>7.2814070351758806</v>
      </c>
      <c r="F315" s="20">
        <f>E315*(365.25/7)</f>
        <v>379.93341708542721</v>
      </c>
      <c r="G315" s="20">
        <v>0.21105527638190957</v>
      </c>
      <c r="I315" s="20">
        <f>F315*H317</f>
        <v>5.5561643506769336E-2</v>
      </c>
    </row>
    <row r="316" spans="1:9">
      <c r="A316" s="20"/>
      <c r="C316" s="27" t="s">
        <v>217</v>
      </c>
      <c r="D316" s="27"/>
      <c r="E316" s="20">
        <f>G316*E314</f>
        <v>7.8015075376884422</v>
      </c>
      <c r="F316" s="20">
        <f>E316*(365.25/7)</f>
        <v>407.07151830581478</v>
      </c>
      <c r="G316" s="20">
        <v>0.22613065326633167</v>
      </c>
      <c r="I316" s="20">
        <f>F316*H317</f>
        <v>5.9530332328681414E-2</v>
      </c>
    </row>
    <row r="317" spans="1:9">
      <c r="A317" s="20"/>
      <c r="D317" s="37" t="s">
        <v>169</v>
      </c>
      <c r="H317" s="26">
        <f>B485</f>
        <v>1.4624047532590801E-4</v>
      </c>
    </row>
    <row r="318" spans="1:9">
      <c r="A318" s="20"/>
      <c r="C318" s="27" t="s">
        <v>218</v>
      </c>
      <c r="D318" s="27"/>
      <c r="E318" s="20">
        <f>G318*E314</f>
        <v>9.708542713567839</v>
      </c>
      <c r="F318" s="20">
        <f>E318*(365.25/7)</f>
        <v>506.5778894472362</v>
      </c>
      <c r="G318" s="20">
        <v>0.28140703517587939</v>
      </c>
      <c r="I318" s="20">
        <f>F318*H319</f>
        <v>0.20956304414258398</v>
      </c>
    </row>
    <row r="319" spans="1:9">
      <c r="A319" s="20"/>
      <c r="D319" s="3" t="s">
        <v>219</v>
      </c>
      <c r="H319" s="26">
        <f>B475</f>
        <v>4.1368375625563399E-4</v>
      </c>
    </row>
    <row r="320" spans="1:9">
      <c r="A320" s="20"/>
      <c r="C320" s="27" t="s">
        <v>220</v>
      </c>
      <c r="D320" s="27"/>
      <c r="E320" s="20">
        <f>G320*E314</f>
        <v>9.8819095477386938</v>
      </c>
      <c r="F320" s="20">
        <f>E320*(365.25/7)</f>
        <v>515.62392318736545</v>
      </c>
      <c r="G320" s="20">
        <v>0.28643216080402012</v>
      </c>
      <c r="I320" s="20">
        <f>F320*H321</f>
        <v>7.5405087616329802E-2</v>
      </c>
    </row>
    <row r="321" spans="1:9">
      <c r="A321" s="20"/>
      <c r="C321" s="37"/>
      <c r="D321" s="37" t="s">
        <v>169</v>
      </c>
      <c r="H321" s="26">
        <f>B485</f>
        <v>1.4624047532590801E-4</v>
      </c>
    </row>
    <row r="322" spans="1:9" s="27" customFormat="1">
      <c r="B322" s="27" t="s">
        <v>49</v>
      </c>
      <c r="E322" s="27">
        <f>E47</f>
        <v>40.299999999999997</v>
      </c>
      <c r="F322" s="27">
        <f>E322*(365.25/7)</f>
        <v>2102.7964285714284</v>
      </c>
      <c r="G322" s="27">
        <v>1.0000000000000002</v>
      </c>
      <c r="H322" s="28"/>
      <c r="I322" s="27">
        <f>SUM(I323,I325,I327,I329)</f>
        <v>0.15396320895983981</v>
      </c>
    </row>
    <row r="323" spans="1:9">
      <c r="A323" s="20"/>
      <c r="C323" s="27" t="s">
        <v>221</v>
      </c>
      <c r="D323" s="27"/>
      <c r="E323" s="20">
        <f>G323*E322</f>
        <v>11.146808510638298</v>
      </c>
      <c r="F323" s="20">
        <f>E323*(365.25/7)</f>
        <v>581.62454407294831</v>
      </c>
      <c r="G323" s="20">
        <v>0.27659574468085107</v>
      </c>
      <c r="I323" s="20">
        <f>F323*H324</f>
        <v>6.4042052338228225E-2</v>
      </c>
    </row>
    <row r="324" spans="1:9">
      <c r="A324" s="20"/>
      <c r="D324" s="3" t="s">
        <v>222</v>
      </c>
      <c r="H324" s="26">
        <f>B553</f>
        <v>1.10108923343847E-4</v>
      </c>
    </row>
    <row r="325" spans="1:9">
      <c r="A325" s="20"/>
      <c r="C325" s="27" t="s">
        <v>223</v>
      </c>
      <c r="D325" s="27"/>
      <c r="E325" s="20">
        <f>G325*E322</f>
        <v>20.823708206686931</v>
      </c>
      <c r="F325" s="20">
        <f>E325*(365.25/7)</f>
        <v>1086.551346070343</v>
      </c>
      <c r="G325" s="20">
        <v>0.51671732522796354</v>
      </c>
      <c r="I325" s="20">
        <f>F325*H326</f>
        <v>6.9992293382077062E-2</v>
      </c>
    </row>
    <row r="326" spans="1:9">
      <c r="A326" s="20"/>
      <c r="D326" s="3" t="s">
        <v>224</v>
      </c>
      <c r="H326" s="26">
        <f>B552</f>
        <v>6.4416922067432405E-5</v>
      </c>
    </row>
    <row r="327" spans="1:9">
      <c r="A327" s="20"/>
      <c r="C327" s="27" t="s">
        <v>225</v>
      </c>
      <c r="D327" s="27"/>
      <c r="E327" s="20">
        <f>G327*E322</f>
        <v>2.8173252279635252</v>
      </c>
      <c r="F327" s="20">
        <f>E327*(365.25/7)</f>
        <v>147.00400564481109</v>
      </c>
      <c r="G327" s="20">
        <v>6.9908814589665649E-2</v>
      </c>
      <c r="I327" s="20">
        <f>F327*H328</f>
        <v>7.7200674691565033E-3</v>
      </c>
    </row>
    <row r="328" spans="1:9">
      <c r="A328" s="20"/>
      <c r="D328" s="3" t="s">
        <v>226</v>
      </c>
      <c r="H328" s="26">
        <f>B536</f>
        <v>5.2516034752206799E-5</v>
      </c>
    </row>
    <row r="329" spans="1:9">
      <c r="A329" s="20"/>
      <c r="C329" s="27" t="s">
        <v>227</v>
      </c>
      <c r="D329" s="27"/>
      <c r="E329" s="20">
        <f>G329*E322</f>
        <v>5.5121580547112465</v>
      </c>
      <c r="F329" s="20">
        <f>E329*(365.25/7)</f>
        <v>287.61653278332614</v>
      </c>
      <c r="G329" s="20">
        <v>0.13677811550151978</v>
      </c>
      <c r="I329" s="20">
        <f>F329*H330</f>
        <v>1.2208795770377999E-2</v>
      </c>
    </row>
    <row r="330" spans="1:9">
      <c r="A330" s="20"/>
      <c r="D330" s="3" t="s">
        <v>228</v>
      </c>
      <c r="H330" s="26">
        <f>B554</f>
        <v>4.2448171015173903E-5</v>
      </c>
    </row>
    <row r="331" spans="1:9" s="27" customFormat="1">
      <c r="B331" s="27" t="s">
        <v>229</v>
      </c>
      <c r="E331" s="27">
        <f>E48</f>
        <v>9</v>
      </c>
      <c r="F331" s="27">
        <f>E331*(365.25/7)</f>
        <v>469.60714285714289</v>
      </c>
      <c r="G331" s="27">
        <v>1.0098039215686276</v>
      </c>
      <c r="H331" s="28"/>
      <c r="I331" s="27">
        <f>SUM(I332:I334,I335)</f>
        <v>0.18675028374497715</v>
      </c>
    </row>
    <row r="332" spans="1:9">
      <c r="A332" s="20"/>
      <c r="C332" s="27" t="s">
        <v>230</v>
      </c>
      <c r="D332" s="27"/>
      <c r="E332" s="20">
        <f>G332*E331</f>
        <v>2.9117647058823533</v>
      </c>
      <c r="F332" s="20">
        <f>E332*(365.25/7)</f>
        <v>151.93172268907566</v>
      </c>
      <c r="G332" s="20">
        <v>0.3235294117647059</v>
      </c>
      <c r="I332" s="20">
        <f>F332*$H$336</f>
        <v>5.9832615180429573E-2</v>
      </c>
    </row>
    <row r="333" spans="1:9">
      <c r="A333" s="20"/>
      <c r="C333" s="27" t="s">
        <v>231</v>
      </c>
      <c r="D333" s="27"/>
      <c r="E333" s="20">
        <f>G333*E331</f>
        <v>2.9117647058823533</v>
      </c>
      <c r="F333" s="20">
        <f>E333*(365.25/7)</f>
        <v>151.93172268907566</v>
      </c>
      <c r="G333" s="20">
        <v>0.3235294117647059</v>
      </c>
      <c r="I333" s="20">
        <f>F333*$H$336</f>
        <v>5.9832615180429573E-2</v>
      </c>
    </row>
    <row r="334" spans="1:9">
      <c r="A334" s="20"/>
      <c r="C334" s="27" t="s">
        <v>232</v>
      </c>
      <c r="D334" s="27"/>
      <c r="E334" s="20">
        <f>G334*E331</f>
        <v>0.97058823529411786</v>
      </c>
      <c r="F334" s="20">
        <f>E334*(365.25/7)</f>
        <v>50.643907563025223</v>
      </c>
      <c r="G334" s="20">
        <v>0.10784313725490198</v>
      </c>
      <c r="I334" s="20">
        <f>F334*$H$336</f>
        <v>1.9944205060143192E-2</v>
      </c>
    </row>
    <row r="335" spans="1:9">
      <c r="A335" s="20"/>
      <c r="C335" s="27" t="s">
        <v>233</v>
      </c>
      <c r="D335" s="27"/>
      <c r="E335" s="20">
        <f>G335*E331</f>
        <v>2.2941176470588238</v>
      </c>
      <c r="F335" s="20">
        <f>E335*(365.25/7)</f>
        <v>119.70378151260506</v>
      </c>
      <c r="G335" s="20">
        <v>0.25490196078431376</v>
      </c>
      <c r="I335" s="20">
        <f>F335*$H$336</f>
        <v>4.7140848323974811E-2</v>
      </c>
    </row>
    <row r="336" spans="1:9">
      <c r="A336" s="20"/>
      <c r="C336" s="27"/>
      <c r="D336" s="37" t="s">
        <v>234</v>
      </c>
      <c r="H336" s="26">
        <f>B471</f>
        <v>3.9381252395114002E-4</v>
      </c>
    </row>
    <row r="337" spans="1:9" s="27" customFormat="1">
      <c r="B337" s="27" t="s">
        <v>51</v>
      </c>
      <c r="E337" s="27">
        <f>E49</f>
        <v>5.0999999999999996</v>
      </c>
      <c r="F337" s="27">
        <f>E337*(365.25/7)</f>
        <v>266.11071428571427</v>
      </c>
      <c r="G337" s="27">
        <v>1</v>
      </c>
      <c r="H337" s="28"/>
      <c r="I337" s="27">
        <f>F337*H339</f>
        <v>2.6138216566548789E-2</v>
      </c>
    </row>
    <row r="338" spans="1:9">
      <c r="A338" s="20"/>
      <c r="C338" s="27" t="s">
        <v>51</v>
      </c>
      <c r="D338" s="27"/>
      <c r="E338" s="20">
        <f>G338*E337</f>
        <v>5.0999999999999996</v>
      </c>
      <c r="F338" s="20">
        <f>E338*(365.25/7)</f>
        <v>266.11071428571427</v>
      </c>
      <c r="G338" s="20">
        <v>1</v>
      </c>
    </row>
    <row r="339" spans="1:9">
      <c r="A339" s="20"/>
      <c r="C339" s="27"/>
      <c r="D339" s="37" t="s">
        <v>235</v>
      </c>
      <c r="H339" s="26">
        <f>B509</f>
        <v>9.8223089726800898E-5</v>
      </c>
    </row>
    <row r="340" spans="1:9" s="27" customFormat="1">
      <c r="B340" s="27" t="s">
        <v>52</v>
      </c>
      <c r="E340" s="27">
        <f>(E346-SUM(E343,E337,E331,E322,E314,E304))/2</f>
        <v>1.8999999999999986</v>
      </c>
      <c r="F340" s="27">
        <f>E340*(365.25/7)</f>
        <v>99.139285714285649</v>
      </c>
      <c r="G340" s="27">
        <v>1</v>
      </c>
      <c r="H340" s="28"/>
      <c r="I340" s="27">
        <f>F340*H342</f>
        <v>9.7377669561652305E-3</v>
      </c>
    </row>
    <row r="341" spans="1:9">
      <c r="A341" s="20"/>
      <c r="C341" s="27" t="s">
        <v>52</v>
      </c>
      <c r="D341" s="27"/>
      <c r="E341" s="20">
        <f>G341*E340</f>
        <v>1.8999999999999986</v>
      </c>
      <c r="F341" s="20">
        <f>E341*(365.25/7)</f>
        <v>99.139285714285649</v>
      </c>
      <c r="G341" s="20">
        <v>1</v>
      </c>
    </row>
    <row r="342" spans="1:9">
      <c r="A342" s="20"/>
      <c r="C342" s="27"/>
      <c r="D342" s="37" t="s">
        <v>235</v>
      </c>
      <c r="H342" s="26">
        <f>B509</f>
        <v>9.8223089726800898E-5</v>
      </c>
    </row>
    <row r="343" spans="1:9" s="27" customFormat="1">
      <c r="B343" s="27" t="s">
        <v>53</v>
      </c>
      <c r="E343" s="27">
        <f>E51</f>
        <v>4.5999999999999996</v>
      </c>
      <c r="F343" s="27">
        <f>E343*(365.25/7)</f>
        <v>240.02142857142857</v>
      </c>
      <c r="G343" s="27">
        <v>1</v>
      </c>
      <c r="H343" s="28"/>
      <c r="I343" s="27">
        <f>F343*H345</f>
        <v>2.3575646314926361E-2</v>
      </c>
    </row>
    <row r="344" spans="1:9">
      <c r="A344" s="20"/>
      <c r="C344" s="27" t="s">
        <v>53</v>
      </c>
      <c r="D344" s="27"/>
      <c r="E344" s="20">
        <f>G344*E343</f>
        <v>4.5999999999999996</v>
      </c>
      <c r="F344" s="20">
        <f>E344*(365.25/7)</f>
        <v>240.02142857142857</v>
      </c>
      <c r="G344" s="20">
        <v>1</v>
      </c>
    </row>
    <row r="345" spans="1:9">
      <c r="A345" s="20"/>
      <c r="C345" s="27"/>
      <c r="D345" s="37" t="s">
        <v>235</v>
      </c>
      <c r="H345" s="26">
        <f>B509</f>
        <v>9.8223089726800898E-5</v>
      </c>
    </row>
    <row r="346" spans="1:9" s="31" customFormat="1">
      <c r="A346" s="31" t="s">
        <v>236</v>
      </c>
      <c r="E346" s="31">
        <f>E43</f>
        <v>112.3</v>
      </c>
      <c r="F346" s="31">
        <f>E346*(365.25/7)</f>
        <v>5859.6535714285719</v>
      </c>
      <c r="H346" s="32"/>
      <c r="I346" s="31">
        <f>SUM(I304,I311,I314,I322,I331,I337,I340,I343)</f>
        <v>0.90333714419958944</v>
      </c>
    </row>
    <row r="347" spans="1:9">
      <c r="C347" s="27"/>
      <c r="D347" s="27"/>
      <c r="F347" s="27"/>
    </row>
    <row r="348" spans="1:9" s="27" customFormat="1">
      <c r="A348" s="27" t="s">
        <v>54</v>
      </c>
      <c r="H348" s="28"/>
    </row>
    <row r="349" spans="1:9" s="27" customFormat="1">
      <c r="B349" s="27" t="s">
        <v>237</v>
      </c>
      <c r="E349" s="27">
        <v>0</v>
      </c>
      <c r="F349" s="27">
        <f>E349*(365.25/7)</f>
        <v>0</v>
      </c>
      <c r="G349" s="27">
        <v>1</v>
      </c>
      <c r="H349" s="28"/>
      <c r="I349" s="27">
        <f>F349*H351</f>
        <v>0</v>
      </c>
    </row>
    <row r="350" spans="1:9">
      <c r="C350" s="27" t="s">
        <v>237</v>
      </c>
      <c r="D350" s="27"/>
      <c r="E350" s="20">
        <f>G350*E349</f>
        <v>0</v>
      </c>
      <c r="F350" s="20">
        <f>E350*(365.25/7)</f>
        <v>0</v>
      </c>
      <c r="G350" s="20">
        <v>1</v>
      </c>
    </row>
    <row r="351" spans="1:9">
      <c r="C351" s="27"/>
      <c r="D351" s="37" t="s">
        <v>238</v>
      </c>
      <c r="H351" s="26">
        <f>B545</f>
        <v>3.824755326939E-5</v>
      </c>
    </row>
    <row r="352" spans="1:9" s="27" customFormat="1">
      <c r="B352" s="27" t="s">
        <v>239</v>
      </c>
      <c r="E352" s="27">
        <v>0</v>
      </c>
      <c r="F352" s="27">
        <f>E352*(365.25/7)</f>
        <v>0</v>
      </c>
      <c r="G352" s="27">
        <v>1</v>
      </c>
      <c r="H352" s="28"/>
      <c r="I352" s="27">
        <f>F352*H354</f>
        <v>0</v>
      </c>
    </row>
    <row r="353" spans="1:9">
      <c r="C353" s="27" t="s">
        <v>239</v>
      </c>
      <c r="D353" s="27"/>
      <c r="E353" s="20">
        <f>G353*E352</f>
        <v>0</v>
      </c>
      <c r="F353" s="20">
        <f>E353*(365.25/7)</f>
        <v>0</v>
      </c>
      <c r="G353" s="20">
        <v>1</v>
      </c>
    </row>
    <row r="354" spans="1:9">
      <c r="C354" s="27"/>
      <c r="D354" s="37" t="s">
        <v>240</v>
      </c>
      <c r="H354" s="26">
        <f>B546</f>
        <v>5.6504860152661899E-5</v>
      </c>
    </row>
    <row r="355" spans="1:9" s="27" customFormat="1">
      <c r="B355" s="27" t="s">
        <v>241</v>
      </c>
      <c r="E355" s="27">
        <v>0</v>
      </c>
      <c r="F355" s="27">
        <f>E355*(365.25/7)</f>
        <v>0</v>
      </c>
      <c r="G355" s="27">
        <v>1</v>
      </c>
      <c r="H355" s="28"/>
      <c r="I355" s="27">
        <f>F355*H357</f>
        <v>0</v>
      </c>
    </row>
    <row r="356" spans="1:9">
      <c r="C356" s="27" t="s">
        <v>241</v>
      </c>
      <c r="D356" s="27"/>
      <c r="E356" s="20">
        <f>G356*E355</f>
        <v>0</v>
      </c>
      <c r="F356" s="20">
        <f>E356*(365.25/7)</f>
        <v>0</v>
      </c>
      <c r="G356" s="20">
        <v>1</v>
      </c>
    </row>
    <row r="357" spans="1:9">
      <c r="C357" s="27"/>
      <c r="D357" s="37" t="s">
        <v>242</v>
      </c>
      <c r="H357" s="26">
        <f>B547</f>
        <v>9.3256242008266403E-5</v>
      </c>
    </row>
    <row r="358" spans="1:9" s="27" customFormat="1">
      <c r="B358" s="27" t="s">
        <v>243</v>
      </c>
      <c r="E358" s="27">
        <v>0</v>
      </c>
      <c r="F358" s="27">
        <f>E358*(365.25/7)</f>
        <v>0</v>
      </c>
      <c r="G358" s="27">
        <v>1</v>
      </c>
      <c r="H358" s="28"/>
      <c r="I358" s="27">
        <f>F358*H360</f>
        <v>0</v>
      </c>
    </row>
    <row r="359" spans="1:9">
      <c r="C359" s="27" t="s">
        <v>243</v>
      </c>
      <c r="D359" s="27"/>
      <c r="E359" s="20">
        <f>G359*E358</f>
        <v>0</v>
      </c>
      <c r="F359" s="20">
        <f>E359*(365.25/7)</f>
        <v>0</v>
      </c>
      <c r="G359" s="20">
        <v>1</v>
      </c>
    </row>
    <row r="360" spans="1:9">
      <c r="C360" s="27"/>
      <c r="D360" s="37" t="s">
        <v>244</v>
      </c>
      <c r="H360" s="26">
        <f>B548</f>
        <v>8.2876669036578793E-5</v>
      </c>
    </row>
    <row r="361" spans="1:9" s="31" customFormat="1">
      <c r="A361" s="31" t="s">
        <v>245</v>
      </c>
      <c r="E361" s="31">
        <v>0</v>
      </c>
      <c r="F361" s="31">
        <f>E361*(365.25/7)</f>
        <v>0</v>
      </c>
      <c r="H361" s="39"/>
      <c r="I361" s="40">
        <f>SUM(I349,I352,I355,I358)</f>
        <v>0</v>
      </c>
    </row>
    <row r="362" spans="1:9">
      <c r="C362" s="27"/>
      <c r="D362" s="27"/>
      <c r="F362" s="27"/>
    </row>
    <row r="363" spans="1:9" s="27" customFormat="1">
      <c r="A363" s="27" t="s">
        <v>55</v>
      </c>
      <c r="H363" s="28"/>
    </row>
    <row r="364" spans="1:9" s="27" customFormat="1">
      <c r="B364" s="27" t="s">
        <v>56</v>
      </c>
      <c r="E364" s="27">
        <f>E54</f>
        <v>27.1</v>
      </c>
      <c r="F364" s="27">
        <f>E364*(365.25/7)</f>
        <v>1414.0392857142858</v>
      </c>
      <c r="G364" s="27">
        <v>0.98571428571428577</v>
      </c>
      <c r="H364" s="28"/>
      <c r="I364" s="27">
        <f>SUM(I365,I367,I369)</f>
        <v>7.8473025116659323E-2</v>
      </c>
    </row>
    <row r="365" spans="1:9">
      <c r="C365" s="27" t="s">
        <v>246</v>
      </c>
      <c r="D365" s="27"/>
      <c r="E365" s="20">
        <f>G365*E364</f>
        <v>9.8076190476190472</v>
      </c>
      <c r="F365" s="20">
        <f>E365*(365.25/7)</f>
        <v>511.74755102040814</v>
      </c>
      <c r="G365" s="20">
        <v>0.3619047619047619</v>
      </c>
      <c r="I365" s="20">
        <f>F365*H366</f>
        <v>2.7830103481195374E-2</v>
      </c>
    </row>
    <row r="366" spans="1:9">
      <c r="C366" s="27"/>
      <c r="D366" s="37" t="s">
        <v>247</v>
      </c>
      <c r="H366" s="26">
        <f>B556</f>
        <v>5.4382484929733503E-5</v>
      </c>
    </row>
    <row r="367" spans="1:9">
      <c r="C367" s="27" t="s">
        <v>248</v>
      </c>
      <c r="D367" s="27">
        <f>F364-SUM(F365,F369)</f>
        <v>20.200561224489775</v>
      </c>
      <c r="E367" s="20" t="s">
        <v>105</v>
      </c>
      <c r="F367" s="27" t="e">
        <f>E367*(365.25/7)</f>
        <v>#VALUE!</v>
      </c>
      <c r="G367" s="20">
        <v>1.4285714285714235E-2</v>
      </c>
      <c r="I367" s="20">
        <f>D367*H368</f>
        <v>2.6726116876140253E-3</v>
      </c>
    </row>
    <row r="368" spans="1:9">
      <c r="C368" s="27"/>
      <c r="D368" s="37" t="s">
        <v>165</v>
      </c>
      <c r="F368" s="27"/>
      <c r="H368" s="26">
        <f>B482</f>
        <v>1.32303833438743E-4</v>
      </c>
    </row>
    <row r="369" spans="1:9">
      <c r="C369" s="27" t="s">
        <v>249</v>
      </c>
      <c r="D369" s="27"/>
      <c r="E369" s="20">
        <f>G369*E364</f>
        <v>16.905238095238097</v>
      </c>
      <c r="F369" s="20">
        <f>E369*(365.25/7)</f>
        <v>882.09117346938785</v>
      </c>
      <c r="G369" s="20">
        <v>0.62380952380952381</v>
      </c>
      <c r="I369" s="20">
        <f>F369*H370</f>
        <v>4.7970309947849926E-2</v>
      </c>
    </row>
    <row r="370" spans="1:9">
      <c r="C370" s="27"/>
      <c r="D370" s="34" t="s">
        <v>247</v>
      </c>
      <c r="H370" s="26">
        <f>B556</f>
        <v>5.4382484929733503E-5</v>
      </c>
    </row>
    <row r="371" spans="1:9" s="27" customFormat="1">
      <c r="B371" s="27" t="s">
        <v>57</v>
      </c>
      <c r="E371" s="27" t="s">
        <v>105</v>
      </c>
      <c r="F371" s="27" t="e">
        <f>E371*(365.25/7)</f>
        <v>#VALUE!</v>
      </c>
      <c r="G371" s="27">
        <v>1</v>
      </c>
      <c r="H371" s="28"/>
      <c r="I371" s="27">
        <f>0</f>
        <v>0</v>
      </c>
    </row>
    <row r="372" spans="1:9">
      <c r="C372" s="27" t="s">
        <v>57</v>
      </c>
      <c r="D372" s="27"/>
      <c r="E372" s="20" t="s">
        <v>105</v>
      </c>
      <c r="F372" s="27" t="e">
        <f>E372*(365.25/7)</f>
        <v>#VALUE!</v>
      </c>
      <c r="G372" s="20">
        <v>1</v>
      </c>
    </row>
    <row r="373" spans="1:9" s="27" customFormat="1">
      <c r="B373" s="27" t="s">
        <v>250</v>
      </c>
      <c r="E373" s="27">
        <f>E56</f>
        <v>22.6</v>
      </c>
      <c r="F373" s="27">
        <f>E373*(365.25/7)</f>
        <v>1179.2357142857145</v>
      </c>
      <c r="G373" s="27">
        <v>0.99310344827586206</v>
      </c>
      <c r="H373" s="28"/>
      <c r="I373" s="27">
        <f>SUM(I374,I375)</f>
        <v>0.17126266729995759</v>
      </c>
    </row>
    <row r="374" spans="1:9">
      <c r="C374" s="27" t="s">
        <v>251</v>
      </c>
      <c r="D374" s="27"/>
      <c r="E374" s="20">
        <f>G374*E373</f>
        <v>4.8317241379310349</v>
      </c>
      <c r="F374" s="20">
        <f>E374*(365.25/7)</f>
        <v>252.11246305418723</v>
      </c>
      <c r="G374" s="20">
        <v>0.21379310344827587</v>
      </c>
      <c r="I374" s="20">
        <f>F374*H376</f>
        <v>3.6869046432629761E-2</v>
      </c>
    </row>
    <row r="375" spans="1:9">
      <c r="C375" s="27" t="s">
        <v>252</v>
      </c>
      <c r="D375" s="27"/>
      <c r="E375" s="20">
        <f>G375*E373</f>
        <v>17.61241379310345</v>
      </c>
      <c r="F375" s="20">
        <f>E375*(365.25/7)</f>
        <v>918.99059113300507</v>
      </c>
      <c r="G375" s="20">
        <v>0.77931034482758621</v>
      </c>
      <c r="I375" s="20">
        <f>F375*H376</f>
        <v>0.13439362086732784</v>
      </c>
    </row>
    <row r="376" spans="1:9">
      <c r="C376" s="27"/>
      <c r="D376" s="37" t="s">
        <v>169</v>
      </c>
      <c r="H376" s="26">
        <f>B485</f>
        <v>1.4624047532590801E-4</v>
      </c>
      <c r="I376" s="41"/>
    </row>
    <row r="377" spans="1:9" s="27" customFormat="1">
      <c r="B377" s="27" t="s">
        <v>59</v>
      </c>
      <c r="E377" s="27">
        <f>E57</f>
        <v>43.8</v>
      </c>
      <c r="F377" s="27">
        <f>E377*(365.25/7)</f>
        <v>2285.4214285714284</v>
      </c>
      <c r="G377" s="27">
        <v>0.99760191846522783</v>
      </c>
      <c r="H377" s="28"/>
      <c r="I377" s="27">
        <f>SUM(I378,I380,I381,I382,I383,I384,I385)</f>
        <v>7.1164320798341618E-2</v>
      </c>
    </row>
    <row r="378" spans="1:9">
      <c r="A378" s="20"/>
      <c r="C378" s="27" t="s">
        <v>253</v>
      </c>
      <c r="D378" s="27"/>
      <c r="E378" s="20">
        <f>G378*E377</f>
        <v>7.2474820143884884</v>
      </c>
      <c r="F378" s="20">
        <f>E378*(365.25/7)</f>
        <v>378.16325796505652</v>
      </c>
      <c r="G378" s="20">
        <v>0.16546762589928057</v>
      </c>
      <c r="I378" s="20">
        <f>F378*H379</f>
        <v>1.1259538096646147E-2</v>
      </c>
    </row>
    <row r="379" spans="1:9">
      <c r="A379" s="20"/>
      <c r="C379" s="27"/>
      <c r="D379" s="3" t="s">
        <v>253</v>
      </c>
      <c r="H379" s="26">
        <f>B524</f>
        <v>2.9774278329510701E-5</v>
      </c>
    </row>
    <row r="380" spans="1:9">
      <c r="A380" s="20"/>
      <c r="C380" s="27" t="s">
        <v>254</v>
      </c>
      <c r="D380" s="27"/>
      <c r="E380" s="20">
        <f>G380*E377</f>
        <v>2.8359712230215823</v>
      </c>
      <c r="F380" s="20">
        <f t="shared" ref="F380:F385" si="2">E380*(365.25/7)</f>
        <v>147.9769270298047</v>
      </c>
      <c r="G380" s="20">
        <v>6.4748201438848921E-2</v>
      </c>
      <c r="I380" s="20">
        <f>F380*H386</f>
        <v>4.6611790574806276E-3</v>
      </c>
    </row>
    <row r="381" spans="1:9">
      <c r="A381" s="20"/>
      <c r="C381" s="27" t="s">
        <v>255</v>
      </c>
      <c r="D381" s="27"/>
      <c r="E381" s="20">
        <f>G381*E377</f>
        <v>2.205755395683453</v>
      </c>
      <c r="F381" s="20">
        <f t="shared" si="2"/>
        <v>115.09316546762589</v>
      </c>
      <c r="G381" s="20">
        <v>5.0359712230215826E-2</v>
      </c>
      <c r="I381" s="20">
        <f>F381*H386</f>
        <v>3.6253614891515996E-3</v>
      </c>
    </row>
    <row r="382" spans="1:9">
      <c r="A382" s="20"/>
      <c r="C382" s="27" t="s">
        <v>256</v>
      </c>
      <c r="D382" s="27"/>
      <c r="E382" s="20">
        <f>G382*E377</f>
        <v>7.2474820143884884</v>
      </c>
      <c r="F382" s="20">
        <f t="shared" si="2"/>
        <v>378.16325796505652</v>
      </c>
      <c r="G382" s="20">
        <v>0.16546762589928057</v>
      </c>
      <c r="I382" s="20">
        <f>F382*$H$386</f>
        <v>1.1911902035783828E-2</v>
      </c>
    </row>
    <row r="383" spans="1:9">
      <c r="A383" s="20"/>
      <c r="C383" s="27" t="s">
        <v>257</v>
      </c>
      <c r="D383" s="27"/>
      <c r="E383" s="20">
        <f>G383*E377</f>
        <v>9.5582733812949616</v>
      </c>
      <c r="F383" s="20">
        <f t="shared" si="2"/>
        <v>498.7370503597121</v>
      </c>
      <c r="G383" s="20">
        <v>0.21822541966426856</v>
      </c>
      <c r="I383" s="20">
        <f>F383*H386</f>
        <v>1.5709899786323596E-2</v>
      </c>
    </row>
    <row r="384" spans="1:9">
      <c r="A384" s="20"/>
      <c r="C384" s="27" t="s">
        <v>258</v>
      </c>
      <c r="D384" s="27"/>
      <c r="E384" s="20">
        <f>G384*E377</f>
        <v>11.869064748201437</v>
      </c>
      <c r="F384" s="20">
        <f t="shared" si="2"/>
        <v>619.31084275436785</v>
      </c>
      <c r="G384" s="20">
        <v>0.27098321342925658</v>
      </c>
      <c r="I384" s="20">
        <f>F384*H386</f>
        <v>1.9507897536863369E-2</v>
      </c>
    </row>
    <row r="385" spans="1:9">
      <c r="A385" s="20"/>
      <c r="C385" s="27" t="s">
        <v>259</v>
      </c>
      <c r="D385" s="27"/>
      <c r="E385" s="20">
        <f>G385*E377</f>
        <v>2.7309352517985612</v>
      </c>
      <c r="F385" s="20">
        <f t="shared" si="2"/>
        <v>142.49630010277494</v>
      </c>
      <c r="G385" s="20">
        <v>6.235011990407674E-2</v>
      </c>
      <c r="I385" s="20">
        <f>F385*H386</f>
        <v>4.4885427960924575E-3</v>
      </c>
    </row>
    <row r="386" spans="1:9">
      <c r="A386" s="20"/>
      <c r="C386" s="27"/>
      <c r="D386" s="3" t="s">
        <v>260</v>
      </c>
      <c r="H386" s="26">
        <f>B525</f>
        <v>3.1499363792990501E-5</v>
      </c>
    </row>
    <row r="387" spans="1:9" s="27" customFormat="1">
      <c r="B387" s="27" t="s">
        <v>60</v>
      </c>
      <c r="E387" s="27">
        <f>E58</f>
        <v>4.9000000000000004</v>
      </c>
      <c r="F387" s="27">
        <f>E387*(365.25/7)</f>
        <v>255.67500000000004</v>
      </c>
      <c r="G387" s="27">
        <v>1</v>
      </c>
      <c r="H387" s="28"/>
      <c r="I387" s="27">
        <f>F387*H390</f>
        <v>7.4245002855305234E-3</v>
      </c>
    </row>
    <row r="388" spans="1:9">
      <c r="A388" s="20"/>
      <c r="C388" s="27" t="s">
        <v>261</v>
      </c>
      <c r="D388" s="27"/>
      <c r="E388" s="20">
        <f>G388*E387</f>
        <v>4.9000000000000004</v>
      </c>
      <c r="F388" s="20">
        <f>E388*(365.25/7)</f>
        <v>255.67500000000004</v>
      </c>
      <c r="G388" s="20">
        <v>1</v>
      </c>
    </row>
    <row r="389" spans="1:9">
      <c r="A389" s="20"/>
      <c r="C389" s="27" t="s">
        <v>262</v>
      </c>
      <c r="D389" s="27"/>
      <c r="E389" s="20" t="s">
        <v>263</v>
      </c>
      <c r="F389" s="20" t="e">
        <f>E389*(365.25/7)</f>
        <v>#VALUE!</v>
      </c>
    </row>
    <row r="390" spans="1:9">
      <c r="A390" s="20"/>
      <c r="C390" s="27"/>
      <c r="D390" s="37" t="s">
        <v>264</v>
      </c>
      <c r="H390" s="26">
        <f>B523</f>
        <v>2.9038819929717501E-5</v>
      </c>
    </row>
    <row r="391" spans="1:9" s="27" customFormat="1">
      <c r="B391" s="27" t="s">
        <v>61</v>
      </c>
      <c r="E391" s="27">
        <f>E400-SUM(E364,E373,E377,E387)</f>
        <v>6.5</v>
      </c>
      <c r="F391" s="27">
        <f>E391*(365.25/7)</f>
        <v>339.16071428571428</v>
      </c>
      <c r="G391" s="27">
        <v>1</v>
      </c>
      <c r="H391" s="28"/>
      <c r="I391" s="27">
        <f>SUM(I392,I394,I398)</f>
        <v>1.9578797478355163E-2</v>
      </c>
    </row>
    <row r="392" spans="1:9">
      <c r="A392" s="20"/>
      <c r="C392" s="27" t="s">
        <v>265</v>
      </c>
      <c r="D392" s="27"/>
      <c r="E392" s="20">
        <f>G392*E391</f>
        <v>1.2037037037037037</v>
      </c>
      <c r="F392" s="20">
        <f>E392*(365.25/7)</f>
        <v>62.807539682539684</v>
      </c>
      <c r="G392" s="20">
        <v>0.1851851851851852</v>
      </c>
      <c r="I392" s="20">
        <f>F392*H393</f>
        <v>5.065824557012169E-3</v>
      </c>
    </row>
    <row r="393" spans="1:9">
      <c r="A393" s="20"/>
      <c r="C393" s="27"/>
      <c r="D393" s="37" t="s">
        <v>266</v>
      </c>
      <c r="H393" s="26">
        <f>B557</f>
        <v>8.0656312643630801E-5</v>
      </c>
    </row>
    <row r="394" spans="1:9">
      <c r="C394" s="27" t="s">
        <v>267</v>
      </c>
      <c r="D394" s="27"/>
      <c r="E394" s="20">
        <f>G394*E391</f>
        <v>1.3641975308641976</v>
      </c>
      <c r="F394" s="20">
        <f>E394*(365.25/7)</f>
        <v>71.181878306878318</v>
      </c>
      <c r="G394" s="20">
        <v>0.20987654320987656</v>
      </c>
      <c r="I394" s="20">
        <f>F394*H395</f>
        <v>3.738189994891377E-3</v>
      </c>
    </row>
    <row r="395" spans="1:9">
      <c r="C395" s="27"/>
      <c r="D395" s="37" t="s">
        <v>226</v>
      </c>
      <c r="H395" s="26">
        <f>B536</f>
        <v>5.2516034752206799E-5</v>
      </c>
    </row>
    <row r="396" spans="1:9">
      <c r="C396" s="27" t="s">
        <v>268</v>
      </c>
      <c r="D396" s="42">
        <f>F391-SUM(F392,F394,F398)</f>
        <v>0</v>
      </c>
      <c r="E396" s="20" t="s">
        <v>105</v>
      </c>
      <c r="F396" s="20" t="e">
        <f>E396*(365.25/7)</f>
        <v>#VALUE!</v>
      </c>
      <c r="G396" s="20">
        <v>0</v>
      </c>
      <c r="I396" s="20">
        <v>0</v>
      </c>
    </row>
    <row r="397" spans="1:9">
      <c r="C397" s="27"/>
      <c r="D397" s="37" t="s">
        <v>268</v>
      </c>
      <c r="H397" s="26">
        <f>B531</f>
        <v>5.5162550217499002E-5</v>
      </c>
    </row>
    <row r="398" spans="1:9">
      <c r="C398" s="27" t="s">
        <v>269</v>
      </c>
      <c r="D398" s="27"/>
      <c r="E398" s="20">
        <f>G398*E391</f>
        <v>3.9320987654320989</v>
      </c>
      <c r="F398" s="20">
        <f>E398*(365.25/7)</f>
        <v>205.1712962962963</v>
      </c>
      <c r="G398" s="20">
        <v>0.60493827160493829</v>
      </c>
      <c r="I398" s="20">
        <f>F398*H399</f>
        <v>1.0774782926451615E-2</v>
      </c>
    </row>
    <row r="399" spans="1:9">
      <c r="C399" s="27"/>
      <c r="D399" s="37" t="s">
        <v>226</v>
      </c>
      <c r="H399" s="26">
        <f>B536</f>
        <v>5.2516034752206799E-5</v>
      </c>
    </row>
    <row r="400" spans="1:9" s="31" customFormat="1">
      <c r="A400" s="31" t="s">
        <v>270</v>
      </c>
      <c r="E400" s="31">
        <f>E53</f>
        <v>104.9</v>
      </c>
      <c r="F400" s="31">
        <f>E400*(365.25/7)</f>
        <v>5473.5321428571433</v>
      </c>
      <c r="H400" s="32"/>
      <c r="I400" s="31">
        <f>SUM(I364,I371,I373,I377,I387,I391)</f>
        <v>0.34790331097884425</v>
      </c>
    </row>
    <row r="401" spans="1:9">
      <c r="C401" s="27"/>
      <c r="D401" s="27"/>
      <c r="F401" s="27"/>
    </row>
    <row r="402" spans="1:9" s="27" customFormat="1">
      <c r="A402" s="27" t="s">
        <v>62</v>
      </c>
      <c r="H402" s="28"/>
    </row>
    <row r="403" spans="1:9" s="27" customFormat="1">
      <c r="B403" s="27" t="s">
        <v>63</v>
      </c>
      <c r="E403" s="27">
        <f>E61</f>
        <v>87.3</v>
      </c>
      <c r="F403" s="27">
        <f>E403*(365.25/7)</f>
        <v>4555.1892857142857</v>
      </c>
      <c r="G403" s="27">
        <v>0.9659574468085107</v>
      </c>
      <c r="H403" s="28"/>
      <c r="I403" s="27">
        <f>F403*H408</f>
        <v>0.13227732141363563</v>
      </c>
    </row>
    <row r="404" spans="1:9">
      <c r="C404" s="27" t="s">
        <v>271</v>
      </c>
      <c r="D404" s="27"/>
      <c r="E404" s="20">
        <f>G404*E403</f>
        <v>80.365531914893623</v>
      </c>
      <c r="F404" s="20">
        <f>E404*(365.25/7)</f>
        <v>4193.358647416414</v>
      </c>
      <c r="G404" s="20">
        <v>0.92056737588652493</v>
      </c>
    </row>
    <row r="405" spans="1:9">
      <c r="C405" s="27" t="s">
        <v>272</v>
      </c>
      <c r="D405" s="27"/>
      <c r="E405" s="20">
        <f>G405*E403</f>
        <v>3.9625531914893619</v>
      </c>
      <c r="F405" s="20">
        <f>E405*(365.25/7)</f>
        <v>206.76036474164135</v>
      </c>
      <c r="G405" s="20">
        <v>4.5390070921985819E-2</v>
      </c>
    </row>
    <row r="406" spans="1:9">
      <c r="C406" s="27" t="s">
        <v>273</v>
      </c>
      <c r="D406" s="27"/>
      <c r="E406" s="20" t="s">
        <v>105</v>
      </c>
      <c r="F406" s="20" t="e">
        <f>E406*(365.25/7)</f>
        <v>#VALUE!</v>
      </c>
      <c r="G406" s="20">
        <v>3.40425531914893E-2</v>
      </c>
    </row>
    <row r="407" spans="1:9">
      <c r="C407" s="27" t="s">
        <v>274</v>
      </c>
      <c r="D407" s="27"/>
      <c r="E407" s="20">
        <f>G407*E403</f>
        <v>2.7242553191489365</v>
      </c>
      <c r="F407" s="20">
        <f>E407*(365.25/7)</f>
        <v>142.14775075987845</v>
      </c>
      <c r="G407" s="20">
        <v>3.1205673758865252E-2</v>
      </c>
    </row>
    <row r="408" spans="1:9">
      <c r="C408" s="27"/>
      <c r="D408" s="37" t="s">
        <v>264</v>
      </c>
      <c r="H408" s="26">
        <f>B523</f>
        <v>2.9038819929717501E-5</v>
      </c>
    </row>
    <row r="409" spans="1:9" s="27" customFormat="1">
      <c r="B409" s="27" t="s">
        <v>64</v>
      </c>
      <c r="E409" s="27">
        <f>E62</f>
        <v>11.8</v>
      </c>
      <c r="F409" s="27">
        <f>E409*(365.25/7)</f>
        <v>615.70714285714291</v>
      </c>
      <c r="G409" s="27">
        <v>1</v>
      </c>
      <c r="H409" s="28"/>
      <c r="I409" s="27">
        <f>F409*H411</f>
        <v>1.7879408850869423E-2</v>
      </c>
    </row>
    <row r="410" spans="1:9">
      <c r="C410" s="27" t="s">
        <v>64</v>
      </c>
      <c r="D410" s="27"/>
      <c r="E410" s="20">
        <f>G410*E409</f>
        <v>11.8</v>
      </c>
      <c r="F410" s="20">
        <f>E410*(365.25/7)</f>
        <v>615.70714285714291</v>
      </c>
      <c r="G410" s="20">
        <v>1</v>
      </c>
    </row>
    <row r="411" spans="1:9">
      <c r="C411" s="27"/>
      <c r="D411" s="37" t="s">
        <v>264</v>
      </c>
      <c r="H411" s="26">
        <f>B523</f>
        <v>2.9038819929717501E-5</v>
      </c>
    </row>
    <row r="412" spans="1:9" s="27" customFormat="1">
      <c r="B412" s="27" t="s">
        <v>65</v>
      </c>
      <c r="E412" s="27">
        <f>E63</f>
        <v>3.7</v>
      </c>
      <c r="F412" s="27">
        <f>E412*(365.25/7)</f>
        <v>193.06071428571431</v>
      </c>
      <c r="G412" s="27">
        <v>1</v>
      </c>
      <c r="H412" s="28"/>
      <c r="I412" s="27">
        <f>0</f>
        <v>0</v>
      </c>
    </row>
    <row r="413" spans="1:9">
      <c r="C413" s="27" t="s">
        <v>65</v>
      </c>
      <c r="D413" s="27"/>
      <c r="E413" s="20">
        <f>G413*E412</f>
        <v>3.7</v>
      </c>
      <c r="F413" s="20">
        <f>E413*(365.25/7)</f>
        <v>193.06071428571431</v>
      </c>
      <c r="G413" s="20">
        <v>1</v>
      </c>
    </row>
    <row r="414" spans="1:9" s="27" customFormat="1">
      <c r="B414" s="27" t="s">
        <v>66</v>
      </c>
      <c r="E414" s="27">
        <f>E424-SUM(E418,E412,E409,E403)</f>
        <v>1.2999999999999972</v>
      </c>
      <c r="F414" s="27">
        <f>E414*(365.25/7)</f>
        <v>67.832142857142713</v>
      </c>
      <c r="G414" s="27">
        <v>1</v>
      </c>
      <c r="H414" s="28"/>
      <c r="I414" s="27">
        <f>F414*AVERAGE(H416:H417)</f>
        <v>4.1954406102952969E-3</v>
      </c>
    </row>
    <row r="415" spans="1:9">
      <c r="C415" s="27" t="s">
        <v>66</v>
      </c>
      <c r="D415" s="27"/>
      <c r="E415" s="20">
        <f>G415*E414</f>
        <v>1.2999999999999972</v>
      </c>
      <c r="F415" s="20">
        <f>E415*(365.25/7)</f>
        <v>67.832142857142713</v>
      </c>
      <c r="G415" s="20">
        <v>1</v>
      </c>
    </row>
    <row r="416" spans="1:9">
      <c r="C416" s="27"/>
      <c r="D416" s="1" t="s">
        <v>144</v>
      </c>
      <c r="H416" s="26">
        <f>B541</f>
        <v>6.1464811934113902E-5</v>
      </c>
    </row>
    <row r="417" spans="1:12">
      <c r="C417" s="27"/>
      <c r="D417" s="1" t="s">
        <v>275</v>
      </c>
      <c r="H417" s="26">
        <f>B542</f>
        <v>6.2235853667179795E-5</v>
      </c>
    </row>
    <row r="418" spans="1:12" s="27" customFormat="1">
      <c r="B418" s="27" t="s">
        <v>67</v>
      </c>
      <c r="E418" s="27">
        <f>E65</f>
        <v>3.5</v>
      </c>
      <c r="F418" s="27">
        <f>E418*(365.25/7)</f>
        <v>182.625</v>
      </c>
      <c r="G418" s="27">
        <v>1</v>
      </c>
      <c r="H418" s="28"/>
      <c r="I418" s="27">
        <f>F418*AVERAGE(H420:H422)</f>
        <v>0.11963846379991139</v>
      </c>
    </row>
    <row r="419" spans="1:12">
      <c r="C419" s="27" t="s">
        <v>67</v>
      </c>
      <c r="D419" s="27"/>
      <c r="E419" s="20">
        <f>G419*E418</f>
        <v>3.5</v>
      </c>
      <c r="F419" s="20">
        <f>E419*(365.25/7)</f>
        <v>182.625</v>
      </c>
      <c r="G419" s="20">
        <v>1</v>
      </c>
    </row>
    <row r="420" spans="1:12">
      <c r="C420" s="27"/>
      <c r="D420" s="3" t="s">
        <v>224</v>
      </c>
      <c r="H420" s="26">
        <f>B552</f>
        <v>6.4416922067432405E-5</v>
      </c>
    </row>
    <row r="421" spans="1:12">
      <c r="C421" s="27"/>
      <c r="D421" s="34" t="s">
        <v>193</v>
      </c>
      <c r="H421" s="26">
        <f>B511</f>
        <v>1.81334312242693E-3</v>
      </c>
    </row>
    <row r="422" spans="1:12">
      <c r="C422" s="27"/>
      <c r="D422" s="30" t="s">
        <v>276</v>
      </c>
      <c r="F422" s="27"/>
      <c r="H422" s="26">
        <f>B510</f>
        <v>8.75535292208143E-5</v>
      </c>
    </row>
    <row r="423" spans="1:12">
      <c r="C423" s="27"/>
      <c r="D423" s="27"/>
    </row>
    <row r="424" spans="1:12" s="31" customFormat="1">
      <c r="A424" s="31" t="s">
        <v>277</v>
      </c>
      <c r="E424" s="31">
        <f>E60</f>
        <v>107.6</v>
      </c>
      <c r="F424" s="31">
        <f>E424*(365.25/7)</f>
        <v>5614.4142857142861</v>
      </c>
      <c r="H424" s="32"/>
      <c r="I424" s="31">
        <f>SUM(I403,I409,I412,I414,I418)</f>
        <v>0.27399063467471174</v>
      </c>
    </row>
    <row r="425" spans="1:12">
      <c r="F425" s="27"/>
    </row>
    <row r="426" spans="1:12" s="31" customFormat="1">
      <c r="A426" s="31" t="s">
        <v>278</v>
      </c>
      <c r="E426" s="31">
        <v>0</v>
      </c>
      <c r="F426" s="31">
        <f>E426*(365.25/7)</f>
        <v>0</v>
      </c>
      <c r="H426" s="32"/>
      <c r="I426" s="31">
        <f>0</f>
        <v>0</v>
      </c>
    </row>
    <row r="427" spans="1:12">
      <c r="F427" s="27"/>
    </row>
    <row r="428" spans="1:12" s="31" customFormat="1">
      <c r="A428" s="31" t="s">
        <v>279</v>
      </c>
      <c r="E428" s="31">
        <f>E3</f>
        <v>1141.8</v>
      </c>
      <c r="F428" s="31">
        <f>E428*(365.25/7)</f>
        <v>59577.492857142854</v>
      </c>
      <c r="H428" s="32"/>
      <c r="I428" s="40">
        <f>SUM(I424,I400,I361,I346,I301,I289,I251,I234,I200,I154,I135,I122)</f>
        <v>16.247629632308424</v>
      </c>
    </row>
    <row r="431" spans="1:12" s="43" customFormat="1">
      <c r="A431" s="27" t="s">
        <v>280</v>
      </c>
      <c r="B431" s="27" t="s">
        <v>380</v>
      </c>
      <c r="C431" s="27" t="s">
        <v>282</v>
      </c>
      <c r="D431" s="20"/>
      <c r="E431" s="20"/>
      <c r="F431" s="20"/>
      <c r="G431" s="20"/>
      <c r="H431" s="26"/>
      <c r="I431" s="20"/>
      <c r="J431" s="20"/>
      <c r="K431" s="20"/>
      <c r="L431" s="20"/>
    </row>
    <row r="432" spans="1:12" s="43" customFormat="1">
      <c r="A432" s="27" t="s">
        <v>283</v>
      </c>
      <c r="B432" s="20">
        <f>I122</f>
        <v>2.1723435773725837</v>
      </c>
      <c r="C432" s="20">
        <v>1.4982849187858709</v>
      </c>
      <c r="D432" s="20"/>
      <c r="E432" s="20"/>
      <c r="F432" s="20"/>
      <c r="G432" s="20"/>
      <c r="H432" s="26"/>
      <c r="I432" s="20"/>
      <c r="J432" s="20"/>
      <c r="K432" s="20"/>
      <c r="L432" s="20"/>
    </row>
    <row r="433" spans="1:12" s="43" customFormat="1">
      <c r="A433" s="27" t="s">
        <v>284</v>
      </c>
      <c r="B433" s="20">
        <f>I135</f>
        <v>0.19233077622328007</v>
      </c>
      <c r="C433" s="20">
        <v>0.229285161174478</v>
      </c>
      <c r="D433" s="20"/>
      <c r="E433" s="20"/>
      <c r="F433" s="20"/>
      <c r="G433" s="20"/>
      <c r="H433" s="26"/>
      <c r="I433" s="20"/>
      <c r="J433" s="20"/>
      <c r="K433" s="20"/>
      <c r="L433" s="20"/>
    </row>
    <row r="434" spans="1:12" s="43" customFormat="1">
      <c r="A434" s="27" t="s">
        <v>285</v>
      </c>
      <c r="B434" s="20">
        <f>I154</f>
        <v>0.22786957589132781</v>
      </c>
      <c r="C434" s="20">
        <v>0.25503283659360526</v>
      </c>
      <c r="D434" s="20"/>
      <c r="E434" s="20"/>
      <c r="F434" s="20"/>
      <c r="G434" s="20"/>
      <c r="H434" s="26"/>
      <c r="I434" s="20"/>
      <c r="J434" s="20"/>
      <c r="K434" s="20"/>
      <c r="L434" s="20"/>
    </row>
    <row r="435" spans="1:12" s="43" customFormat="1">
      <c r="A435" s="27" t="s">
        <v>286</v>
      </c>
      <c r="B435" s="20">
        <f>I200</f>
        <v>5.3200345734436567</v>
      </c>
      <c r="C435" s="20">
        <v>4.174658317559186</v>
      </c>
      <c r="D435" s="20"/>
      <c r="E435" s="20"/>
      <c r="F435" s="20"/>
      <c r="G435" s="20"/>
      <c r="H435" s="26"/>
      <c r="I435" s="20"/>
      <c r="J435" s="20"/>
      <c r="K435" s="20"/>
      <c r="L435" s="20"/>
    </row>
    <row r="436" spans="1:12" s="43" customFormat="1">
      <c r="A436" s="27" t="s">
        <v>287</v>
      </c>
      <c r="B436" s="20">
        <f>I234</f>
        <v>0.58165752447417152</v>
      </c>
      <c r="C436" s="20">
        <v>0.39644429579190527</v>
      </c>
      <c r="D436" s="20"/>
      <c r="E436" s="20"/>
      <c r="F436" s="20"/>
      <c r="G436" s="20"/>
      <c r="H436" s="26"/>
      <c r="I436" s="20"/>
      <c r="J436" s="20"/>
      <c r="K436" s="20"/>
      <c r="L436" s="20"/>
    </row>
    <row r="437" spans="1:12" s="43" customFormat="1">
      <c r="A437" s="27" t="s">
        <v>288</v>
      </c>
      <c r="B437" s="20">
        <f>I251</f>
        <v>0.10197863593069725</v>
      </c>
      <c r="C437" s="20">
        <v>9.638855451511924E-2</v>
      </c>
      <c r="D437" s="20"/>
      <c r="E437" s="20"/>
      <c r="F437" s="20"/>
      <c r="G437" s="20"/>
      <c r="H437" s="26"/>
      <c r="I437" s="20"/>
      <c r="J437" s="20"/>
      <c r="K437" s="20"/>
      <c r="L437" s="20"/>
    </row>
    <row r="438" spans="1:12" s="43" customFormat="1">
      <c r="A438" s="27" t="s">
        <v>289</v>
      </c>
      <c r="B438" s="20">
        <f>I289</f>
        <v>6.0547067088274451</v>
      </c>
      <c r="C438" s="20">
        <v>5.1148730855003457</v>
      </c>
      <c r="D438" s="20"/>
      <c r="E438" s="20"/>
      <c r="F438" s="27"/>
      <c r="G438" s="44"/>
      <c r="H438" s="26"/>
      <c r="I438" s="20"/>
      <c r="J438" s="20"/>
      <c r="K438" s="20"/>
      <c r="L438" s="20"/>
    </row>
    <row r="439" spans="1:12" s="43" customFormat="1">
      <c r="A439" s="27" t="s">
        <v>290</v>
      </c>
      <c r="B439" s="20">
        <f>I301</f>
        <v>7.147717029211588E-2</v>
      </c>
      <c r="C439" s="20">
        <v>7.5589227765231581E-2</v>
      </c>
      <c r="D439" s="20"/>
      <c r="E439" s="20"/>
      <c r="F439" s="20"/>
      <c r="G439" s="20"/>
      <c r="H439" s="26"/>
      <c r="I439" s="20"/>
      <c r="J439" s="20"/>
      <c r="K439" s="20"/>
      <c r="L439" s="20"/>
    </row>
    <row r="440" spans="1:12" s="43" customFormat="1">
      <c r="A440" s="27" t="s">
        <v>291</v>
      </c>
      <c r="B440" s="43">
        <f>I346</f>
        <v>0.90333714419958944</v>
      </c>
      <c r="C440" s="20">
        <v>0.7514937726202322</v>
      </c>
      <c r="D440" s="20"/>
      <c r="E440" s="20"/>
      <c r="F440" s="20"/>
      <c r="G440" s="20"/>
      <c r="H440" s="26"/>
      <c r="I440" s="20"/>
      <c r="J440" s="20"/>
      <c r="K440" s="20"/>
      <c r="L440" s="20"/>
    </row>
    <row r="441" spans="1:12" s="43" customFormat="1">
      <c r="A441" s="27" t="s">
        <v>292</v>
      </c>
      <c r="B441" s="43">
        <f>I361</f>
        <v>0</v>
      </c>
      <c r="C441" s="20">
        <v>0</v>
      </c>
      <c r="D441" s="20"/>
      <c r="E441" s="20"/>
      <c r="F441" s="20"/>
      <c r="G441" s="20"/>
      <c r="H441" s="26"/>
      <c r="I441" s="20"/>
      <c r="J441" s="20"/>
      <c r="K441" s="20"/>
      <c r="L441" s="20"/>
    </row>
    <row r="442" spans="1:12" s="43" customFormat="1">
      <c r="A442" s="27" t="s">
        <v>293</v>
      </c>
      <c r="B442" s="20">
        <f>I400</f>
        <v>0.34790331097884425</v>
      </c>
      <c r="C442" s="20">
        <v>0.2707198582401249</v>
      </c>
      <c r="D442" s="20"/>
      <c r="E442" s="20"/>
      <c r="F442" s="20"/>
      <c r="G442" s="20"/>
      <c r="H442" s="26"/>
      <c r="I442" s="20"/>
      <c r="J442" s="20"/>
      <c r="K442" s="20"/>
      <c r="L442" s="20"/>
    </row>
    <row r="443" spans="1:12" s="43" customFormat="1">
      <c r="A443" s="27" t="s">
        <v>294</v>
      </c>
      <c r="B443" s="20">
        <f>I424</f>
        <v>0.27399063467471174</v>
      </c>
      <c r="C443" s="20">
        <v>0.38261028950942422</v>
      </c>
      <c r="D443" s="20"/>
      <c r="E443" s="20"/>
      <c r="F443" s="20"/>
      <c r="G443" s="20"/>
      <c r="H443" s="26"/>
      <c r="I443" s="20"/>
      <c r="J443" s="20"/>
      <c r="K443" s="20"/>
      <c r="L443" s="20"/>
    </row>
    <row r="444" spans="1:12" s="43" customFormat="1">
      <c r="A444" s="27" t="s">
        <v>295</v>
      </c>
      <c r="B444" s="27">
        <f>SUM(B432:B443)</f>
        <v>16.247629632308424</v>
      </c>
      <c r="C444" s="27">
        <v>13.245380318055522</v>
      </c>
      <c r="D444" s="20"/>
      <c r="E444" s="20"/>
      <c r="F444" s="20"/>
      <c r="G444" s="20"/>
      <c r="H444" s="26"/>
      <c r="I444" s="20"/>
      <c r="J444" s="20"/>
      <c r="K444" s="20"/>
      <c r="L444" s="20"/>
    </row>
    <row r="450" spans="1:2">
      <c r="A450" s="45" t="s">
        <v>326</v>
      </c>
      <c r="B450" s="44"/>
    </row>
    <row r="451" spans="1:2">
      <c r="A451" s="45" t="s">
        <v>327</v>
      </c>
      <c r="B451" s="44" t="s">
        <v>328</v>
      </c>
    </row>
    <row r="452" spans="1:2">
      <c r="A452" s="46" t="s">
        <v>81</v>
      </c>
      <c r="B452" s="43">
        <v>2.0753625014341401E-4</v>
      </c>
    </row>
    <row r="453" spans="1:2">
      <c r="A453" s="46" t="s">
        <v>85</v>
      </c>
      <c r="B453" s="43">
        <v>1.8123600379630399E-4</v>
      </c>
    </row>
    <row r="454" spans="1:2">
      <c r="A454" s="46" t="s">
        <v>93</v>
      </c>
      <c r="B454" s="43">
        <v>1.4866358173675799E-4</v>
      </c>
    </row>
    <row r="455" spans="1:2">
      <c r="A455" s="46" t="s">
        <v>86</v>
      </c>
      <c r="B455" s="43">
        <v>2.9047921153145501E-4</v>
      </c>
    </row>
    <row r="456" spans="1:2">
      <c r="A456" s="46" t="s">
        <v>329</v>
      </c>
      <c r="B456" s="43">
        <v>2.8815986355312199E-4</v>
      </c>
    </row>
    <row r="457" spans="1:2">
      <c r="A457" s="46" t="s">
        <v>89</v>
      </c>
      <c r="B457" s="43">
        <v>5.8372345228633899E-4</v>
      </c>
    </row>
    <row r="458" spans="1:2">
      <c r="A458" s="46" t="s">
        <v>330</v>
      </c>
      <c r="B458" s="43">
        <v>2.8808688751685098E-4</v>
      </c>
    </row>
    <row r="459" spans="1:2">
      <c r="A459" s="46" t="s">
        <v>152</v>
      </c>
      <c r="B459" s="43">
        <v>2.53969779965583E-4</v>
      </c>
    </row>
    <row r="460" spans="1:2">
      <c r="A460" s="46" t="s">
        <v>331</v>
      </c>
      <c r="B460" s="43">
        <v>1.46572502077181E-4</v>
      </c>
    </row>
    <row r="461" spans="1:2">
      <c r="A461" s="46" t="s">
        <v>332</v>
      </c>
      <c r="B461" s="43">
        <v>2.7242293436714299E-4</v>
      </c>
    </row>
    <row r="462" spans="1:2">
      <c r="A462" s="46" t="s">
        <v>333</v>
      </c>
      <c r="B462" s="43">
        <v>1.7922815925589799E-4</v>
      </c>
    </row>
    <row r="463" spans="1:2">
      <c r="A463" s="46" t="s">
        <v>87</v>
      </c>
      <c r="B463" s="43">
        <v>2.21286919110788E-4</v>
      </c>
    </row>
    <row r="464" spans="1:2">
      <c r="A464" s="46" t="s">
        <v>90</v>
      </c>
      <c r="B464" s="43">
        <v>3.3330348984453301E-4</v>
      </c>
    </row>
    <row r="465" spans="1:2">
      <c r="A465" s="46" t="s">
        <v>94</v>
      </c>
      <c r="B465" s="43">
        <v>2.4173711069267601E-4</v>
      </c>
    </row>
    <row r="466" spans="1:2">
      <c r="A466" s="46" t="s">
        <v>82</v>
      </c>
      <c r="B466" s="43">
        <v>1.8436804730104599E-4</v>
      </c>
    </row>
    <row r="467" spans="1:2">
      <c r="A467" s="46" t="s">
        <v>101</v>
      </c>
      <c r="B467" s="43">
        <v>1.6096116897416801E-4</v>
      </c>
    </row>
    <row r="468" spans="1:2">
      <c r="A468" s="46" t="s">
        <v>125</v>
      </c>
      <c r="B468" s="43">
        <v>1.9783800273003599E-4</v>
      </c>
    </row>
    <row r="469" spans="1:2">
      <c r="A469" s="46" t="s">
        <v>126</v>
      </c>
      <c r="B469" s="43">
        <v>9.1374598860871899E-5</v>
      </c>
    </row>
    <row r="470" spans="1:2">
      <c r="A470" s="46" t="s">
        <v>134</v>
      </c>
      <c r="B470" s="43">
        <v>2.4622324151349502E-4</v>
      </c>
    </row>
    <row r="471" spans="1:2">
      <c r="A471" s="46" t="s">
        <v>234</v>
      </c>
      <c r="B471" s="43">
        <v>3.9381252395114002E-4</v>
      </c>
    </row>
    <row r="472" spans="1:2">
      <c r="A472" s="46" t="s">
        <v>334</v>
      </c>
      <c r="B472" s="43">
        <v>1.8101149752481699E-4</v>
      </c>
    </row>
    <row r="473" spans="1:2">
      <c r="A473" s="46" t="s">
        <v>154</v>
      </c>
      <c r="B473" s="43">
        <v>1.7979330347713199E-4</v>
      </c>
    </row>
    <row r="474" spans="1:2">
      <c r="A474" s="46" t="s">
        <v>335</v>
      </c>
      <c r="B474" s="43">
        <v>6.1980890843304896E-4</v>
      </c>
    </row>
    <row r="475" spans="1:2">
      <c r="A475" s="46" t="s">
        <v>219</v>
      </c>
      <c r="B475" s="43">
        <v>4.1368375625563399E-4</v>
      </c>
    </row>
    <row r="476" spans="1:2">
      <c r="A476" s="46" t="s">
        <v>173</v>
      </c>
      <c r="B476" s="43">
        <v>1.3154789046745599E-4</v>
      </c>
    </row>
    <row r="477" spans="1:2">
      <c r="A477" s="46" t="s">
        <v>336</v>
      </c>
      <c r="B477" s="43">
        <v>1.5918692023663599E-4</v>
      </c>
    </row>
    <row r="478" spans="1:2">
      <c r="A478" s="46" t="s">
        <v>133</v>
      </c>
      <c r="B478" s="43">
        <v>4.6337524758036899E-4</v>
      </c>
    </row>
    <row r="479" spans="1:2">
      <c r="A479" s="46" t="s">
        <v>132</v>
      </c>
      <c r="B479" s="43">
        <v>8.3899075325234501E-4</v>
      </c>
    </row>
    <row r="480" spans="1:2">
      <c r="A480" s="46" t="s">
        <v>337</v>
      </c>
      <c r="B480" s="43">
        <v>1.9411468544791501E-4</v>
      </c>
    </row>
    <row r="481" spans="1:2">
      <c r="A481" s="46" t="s">
        <v>190</v>
      </c>
      <c r="B481" s="43">
        <v>9.9021399008583497E-5</v>
      </c>
    </row>
    <row r="482" spans="1:2">
      <c r="A482" s="46" t="s">
        <v>165</v>
      </c>
      <c r="B482" s="43">
        <v>1.32303833438743E-4</v>
      </c>
    </row>
    <row r="483" spans="1:2">
      <c r="A483" s="46" t="s">
        <v>338</v>
      </c>
      <c r="B483" s="43">
        <v>1.17251066520812E-4</v>
      </c>
    </row>
    <row r="484" spans="1:2">
      <c r="A484" s="46" t="s">
        <v>160</v>
      </c>
      <c r="B484" s="43">
        <v>1.73504178510735E-4</v>
      </c>
    </row>
    <row r="485" spans="1:2">
      <c r="A485" s="46" t="s">
        <v>169</v>
      </c>
      <c r="B485" s="43">
        <v>1.4624047532590801E-4</v>
      </c>
    </row>
    <row r="486" spans="1:2">
      <c r="A486" s="46" t="s">
        <v>339</v>
      </c>
      <c r="B486" s="43">
        <v>1.8430994317117501E-3</v>
      </c>
    </row>
    <row r="487" spans="1:2">
      <c r="A487" s="46" t="s">
        <v>340</v>
      </c>
      <c r="B487" s="43">
        <v>4.5915903845058001E-4</v>
      </c>
    </row>
    <row r="488" spans="1:2">
      <c r="A488" s="46" t="s">
        <v>150</v>
      </c>
      <c r="B488" s="43">
        <v>6.9813314876405498E-4</v>
      </c>
    </row>
    <row r="489" spans="1:2">
      <c r="A489" s="46" t="s">
        <v>140</v>
      </c>
      <c r="B489" s="43">
        <v>1.2032980248552E-4</v>
      </c>
    </row>
    <row r="490" spans="1:2">
      <c r="A490" s="46" t="s">
        <v>341</v>
      </c>
      <c r="B490" s="43">
        <v>8.5690273896221405E-5</v>
      </c>
    </row>
    <row r="491" spans="1:2">
      <c r="A491" s="46" t="s">
        <v>142</v>
      </c>
      <c r="B491" s="43">
        <v>1.5953121990601601E-4</v>
      </c>
    </row>
    <row r="492" spans="1:2">
      <c r="A492" s="46" t="s">
        <v>342</v>
      </c>
      <c r="B492" s="43">
        <v>1.3408117941004401E-4</v>
      </c>
    </row>
    <row r="493" spans="1:2">
      <c r="A493" s="46" t="s">
        <v>343</v>
      </c>
      <c r="B493" s="43">
        <v>1.7270742253927801E-4</v>
      </c>
    </row>
    <row r="494" spans="1:2">
      <c r="A494" s="46" t="s">
        <v>344</v>
      </c>
      <c r="B494" s="43">
        <v>1.5740430761049999E-4</v>
      </c>
    </row>
    <row r="495" spans="1:2">
      <c r="A495" s="46" t="s">
        <v>345</v>
      </c>
      <c r="B495" s="43">
        <v>1.1560552369626E-4</v>
      </c>
    </row>
    <row r="496" spans="1:2">
      <c r="A496" s="46" t="s">
        <v>346</v>
      </c>
      <c r="B496" s="43">
        <v>2.1329899787379499E-4</v>
      </c>
    </row>
    <row r="497" spans="1:2">
      <c r="A497" s="46" t="s">
        <v>347</v>
      </c>
      <c r="B497" s="43">
        <v>1.01459236774059E-4</v>
      </c>
    </row>
    <row r="498" spans="1:2">
      <c r="A498" s="46" t="s">
        <v>348</v>
      </c>
      <c r="B498" s="43">
        <v>1.0828964063666499E-4</v>
      </c>
    </row>
    <row r="499" spans="1:2">
      <c r="A499" s="46" t="s">
        <v>349</v>
      </c>
      <c r="B499" s="43">
        <v>2.3891685819187701E-4</v>
      </c>
    </row>
    <row r="500" spans="1:2">
      <c r="A500" s="46" t="s">
        <v>350</v>
      </c>
      <c r="B500" s="43">
        <v>1.3782992892101399E-4</v>
      </c>
    </row>
    <row r="501" spans="1:2">
      <c r="A501" s="46" t="s">
        <v>351</v>
      </c>
      <c r="B501" s="43">
        <v>6.5889773886861405E-5</v>
      </c>
    </row>
    <row r="502" spans="1:2">
      <c r="A502" s="46" t="s">
        <v>352</v>
      </c>
      <c r="B502" s="43">
        <v>8.3250596301136104E-5</v>
      </c>
    </row>
    <row r="503" spans="1:2">
      <c r="A503" s="46" t="s">
        <v>353</v>
      </c>
      <c r="B503" s="43">
        <v>1.4476978251170501E-4</v>
      </c>
    </row>
    <row r="504" spans="1:2">
      <c r="A504" s="46" t="s">
        <v>354</v>
      </c>
      <c r="B504" s="43">
        <v>9.0988016740602099E-5</v>
      </c>
    </row>
    <row r="505" spans="1:2">
      <c r="A505" s="46" t="s">
        <v>355</v>
      </c>
      <c r="B505" s="43">
        <v>1.0916971520976299E-4</v>
      </c>
    </row>
    <row r="506" spans="1:2">
      <c r="A506" s="46" t="s">
        <v>356</v>
      </c>
      <c r="B506" s="43">
        <v>1.07206144858949E-4</v>
      </c>
    </row>
    <row r="507" spans="1:2">
      <c r="A507" s="46" t="s">
        <v>357</v>
      </c>
      <c r="B507" s="43">
        <v>9.6305357477517104E-5</v>
      </c>
    </row>
    <row r="508" spans="1:2">
      <c r="A508" s="46" t="s">
        <v>358</v>
      </c>
      <c r="B508" s="43">
        <v>1.29789743274594E-4</v>
      </c>
    </row>
    <row r="509" spans="1:2">
      <c r="A509" s="46" t="s">
        <v>235</v>
      </c>
      <c r="B509" s="43">
        <v>9.8223089726800898E-5</v>
      </c>
    </row>
    <row r="510" spans="1:2">
      <c r="A510" s="46" t="s">
        <v>276</v>
      </c>
      <c r="B510" s="43">
        <v>8.75535292208143E-5</v>
      </c>
    </row>
    <row r="511" spans="1:2">
      <c r="A511" s="46" t="s">
        <v>193</v>
      </c>
      <c r="B511" s="43">
        <v>1.81334312242693E-3</v>
      </c>
    </row>
    <row r="512" spans="1:2">
      <c r="A512" s="46" t="s">
        <v>199</v>
      </c>
      <c r="B512" s="43">
        <v>1.6495583889185E-3</v>
      </c>
    </row>
    <row r="513" spans="1:2">
      <c r="A513" s="46" t="s">
        <v>205</v>
      </c>
      <c r="B513" s="43">
        <v>5.2202933843232299E-4</v>
      </c>
    </row>
    <row r="514" spans="1:2">
      <c r="A514" s="46" t="s">
        <v>202</v>
      </c>
      <c r="B514" s="43">
        <v>8.1088028214834705E-4</v>
      </c>
    </row>
    <row r="515" spans="1:2">
      <c r="A515" s="46" t="s">
        <v>209</v>
      </c>
      <c r="B515" s="43">
        <v>2.1634600555183199E-4</v>
      </c>
    </row>
    <row r="516" spans="1:2">
      <c r="A516" s="46" t="s">
        <v>197</v>
      </c>
      <c r="B516" s="43">
        <v>2.1767459002886499E-4</v>
      </c>
    </row>
    <row r="517" spans="1:2">
      <c r="A517" s="46" t="s">
        <v>359</v>
      </c>
      <c r="B517" s="43">
        <v>1.55696551277535E-4</v>
      </c>
    </row>
    <row r="518" spans="1:2">
      <c r="A518" s="46" t="s">
        <v>360</v>
      </c>
      <c r="B518" s="43">
        <v>1.7709815444404199E-4</v>
      </c>
    </row>
    <row r="519" spans="1:2">
      <c r="A519" s="46" t="s">
        <v>361</v>
      </c>
      <c r="B519" s="43">
        <v>6.8257427748858002E-5</v>
      </c>
    </row>
    <row r="520" spans="1:2">
      <c r="A520" s="46" t="s">
        <v>362</v>
      </c>
      <c r="B520" s="43">
        <v>5.5276259038110898E-5</v>
      </c>
    </row>
    <row r="521" spans="1:2">
      <c r="A521" s="46" t="s">
        <v>363</v>
      </c>
      <c r="B521" s="43">
        <v>3.59388633311674E-5</v>
      </c>
    </row>
    <row r="522" spans="1:2">
      <c r="A522" s="46" t="s">
        <v>364</v>
      </c>
      <c r="B522" s="43">
        <v>4.0180647813054398E-5</v>
      </c>
    </row>
    <row r="523" spans="1:2">
      <c r="A523" s="46" t="s">
        <v>365</v>
      </c>
      <c r="B523" s="43">
        <v>2.9038819929717501E-5</v>
      </c>
    </row>
    <row r="524" spans="1:2">
      <c r="A524" s="46" t="s">
        <v>253</v>
      </c>
      <c r="B524" s="43">
        <v>2.9774278329510701E-5</v>
      </c>
    </row>
    <row r="525" spans="1:2">
      <c r="A525" s="46" t="s">
        <v>260</v>
      </c>
      <c r="B525" s="43">
        <v>3.1499363792990501E-5</v>
      </c>
    </row>
    <row r="526" spans="1:2">
      <c r="A526" s="46" t="s">
        <v>366</v>
      </c>
      <c r="B526" s="43">
        <v>8.1188736822408096E-5</v>
      </c>
    </row>
    <row r="527" spans="1:2">
      <c r="A527" s="46" t="s">
        <v>367</v>
      </c>
      <c r="B527" s="43">
        <v>4.0120799665927201E-5</v>
      </c>
    </row>
    <row r="528" spans="1:2">
      <c r="A528" s="46" t="s">
        <v>167</v>
      </c>
      <c r="B528" s="43">
        <v>5.4328844022477301E-5</v>
      </c>
    </row>
    <row r="529" spans="1:2">
      <c r="A529" s="46" t="s">
        <v>128</v>
      </c>
      <c r="B529" s="43">
        <v>5.8936399512656897E-5</v>
      </c>
    </row>
    <row r="530" spans="1:2">
      <c r="A530" s="46" t="s">
        <v>368</v>
      </c>
      <c r="B530" s="43">
        <v>1.20016191811748E-4</v>
      </c>
    </row>
    <row r="531" spans="1:2">
      <c r="A531" s="46" t="s">
        <v>268</v>
      </c>
      <c r="B531" s="43">
        <v>5.5162550217499002E-5</v>
      </c>
    </row>
    <row r="532" spans="1:2">
      <c r="A532" s="46" t="s">
        <v>156</v>
      </c>
      <c r="B532" s="43">
        <v>5.0620074646983798E-5</v>
      </c>
    </row>
    <row r="533" spans="1:2">
      <c r="A533" s="46" t="s">
        <v>369</v>
      </c>
      <c r="B533" s="43">
        <v>7.9149640560297998E-5</v>
      </c>
    </row>
    <row r="534" spans="1:2">
      <c r="A534" s="46" t="s">
        <v>370</v>
      </c>
      <c r="B534" s="43">
        <v>3.1201166973153398E-5</v>
      </c>
    </row>
    <row r="535" spans="1:2">
      <c r="A535" s="46" t="s">
        <v>371</v>
      </c>
      <c r="B535" s="43">
        <v>6.9243030430243694E-5</v>
      </c>
    </row>
    <row r="536" spans="1:2">
      <c r="A536" s="46" t="s">
        <v>226</v>
      </c>
      <c r="B536" s="43">
        <v>5.2516034752206799E-5</v>
      </c>
    </row>
    <row r="537" spans="1:2">
      <c r="A537" s="46" t="s">
        <v>372</v>
      </c>
      <c r="B537" s="43">
        <v>5.05135625216514E-5</v>
      </c>
    </row>
    <row r="538" spans="1:2">
      <c r="A538" s="46" t="s">
        <v>373</v>
      </c>
      <c r="B538" s="43">
        <v>9.8108930097961204E-5</v>
      </c>
    </row>
    <row r="539" spans="1:2">
      <c r="A539" s="46" t="s">
        <v>374</v>
      </c>
      <c r="B539" s="43">
        <v>5.2344475160434103E-5</v>
      </c>
    </row>
    <row r="540" spans="1:2">
      <c r="A540" s="46" t="s">
        <v>146</v>
      </c>
      <c r="B540" s="43">
        <v>7.6233566213980704E-5</v>
      </c>
    </row>
    <row r="541" spans="1:2">
      <c r="A541" s="46" t="s">
        <v>144</v>
      </c>
      <c r="B541" s="43">
        <v>6.1464811934113902E-5</v>
      </c>
    </row>
    <row r="542" spans="1:2">
      <c r="A542" s="46" t="s">
        <v>275</v>
      </c>
      <c r="B542" s="43">
        <v>6.2235853667179795E-5</v>
      </c>
    </row>
    <row r="543" spans="1:2">
      <c r="A543" s="46" t="s">
        <v>375</v>
      </c>
      <c r="B543" s="43">
        <v>9.5774710652273093E-5</v>
      </c>
    </row>
    <row r="544" spans="1:2">
      <c r="A544" s="46" t="s">
        <v>376</v>
      </c>
      <c r="B544" s="43">
        <v>4.8364818460676599E-5</v>
      </c>
    </row>
    <row r="545" spans="1:2">
      <c r="A545" s="46" t="s">
        <v>238</v>
      </c>
      <c r="B545" s="43">
        <v>3.824755326939E-5</v>
      </c>
    </row>
    <row r="546" spans="1:2">
      <c r="A546" s="46" t="s">
        <v>240</v>
      </c>
      <c r="B546" s="43">
        <v>5.6504860152661899E-5</v>
      </c>
    </row>
    <row r="547" spans="1:2">
      <c r="A547" s="46" t="s">
        <v>242</v>
      </c>
      <c r="B547" s="43">
        <v>9.3256242008266403E-5</v>
      </c>
    </row>
    <row r="548" spans="1:2">
      <c r="A548" s="46" t="s">
        <v>244</v>
      </c>
      <c r="B548" s="43">
        <v>8.2876669036578793E-5</v>
      </c>
    </row>
    <row r="549" spans="1:2">
      <c r="A549" s="46" t="s">
        <v>184</v>
      </c>
      <c r="B549" s="43">
        <v>6.5598012079341302E-5</v>
      </c>
    </row>
    <row r="550" spans="1:2">
      <c r="A550" s="46" t="s">
        <v>183</v>
      </c>
      <c r="B550" s="43">
        <v>4.2735705438346799E-5</v>
      </c>
    </row>
    <row r="551" spans="1:2">
      <c r="A551" s="46" t="s">
        <v>377</v>
      </c>
      <c r="B551" s="43">
        <v>7.3897970134956405E-5</v>
      </c>
    </row>
    <row r="552" spans="1:2">
      <c r="A552" s="46" t="s">
        <v>224</v>
      </c>
      <c r="B552" s="43">
        <v>6.4416922067432405E-5</v>
      </c>
    </row>
    <row r="553" spans="1:2">
      <c r="A553" s="46" t="s">
        <v>222</v>
      </c>
      <c r="B553" s="43">
        <v>1.10108923343847E-4</v>
      </c>
    </row>
    <row r="554" spans="1:2">
      <c r="A554" s="46" t="s">
        <v>228</v>
      </c>
      <c r="B554" s="43">
        <v>4.2448171015173903E-5</v>
      </c>
    </row>
    <row r="555" spans="1:2">
      <c r="A555" s="46" t="s">
        <v>139</v>
      </c>
      <c r="B555" s="43">
        <v>8.8923239838230102E-5</v>
      </c>
    </row>
    <row r="556" spans="1:2">
      <c r="A556" s="46" t="s">
        <v>175</v>
      </c>
      <c r="B556" s="43">
        <v>5.4382484929733503E-5</v>
      </c>
    </row>
    <row r="557" spans="1:2">
      <c r="A557" s="46" t="s">
        <v>378</v>
      </c>
      <c r="B557" s="43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57"/>
  <sheetViews>
    <sheetView topLeftCell="A415" workbookViewId="0">
      <selection activeCell="B444" sqref="B432:B444"/>
    </sheetView>
  </sheetViews>
  <sheetFormatPr defaultRowHeight="11.25"/>
  <cols>
    <col min="1" max="1" width="25.42578125" style="27" customWidth="1"/>
    <col min="2" max="2" width="34.85546875" style="20" customWidth="1"/>
    <col min="3" max="3" width="31.7109375" style="20" customWidth="1"/>
    <col min="4" max="4" width="29" style="20" customWidth="1"/>
    <col min="5" max="6" width="28.42578125" style="20" customWidth="1"/>
    <col min="7" max="7" width="9.140625" style="20"/>
    <col min="8" max="8" width="16.7109375" style="26" customWidth="1"/>
    <col min="9" max="9" width="10.5703125" style="20" bestFit="1" customWidth="1"/>
    <col min="10" max="11" width="9.140625" style="20"/>
    <col min="12" max="12" width="9.140625" style="20" customWidth="1"/>
    <col min="13" max="16384" width="9.140625" style="20"/>
  </cols>
  <sheetData>
    <row r="1" spans="1:8" ht="21">
      <c r="A1" s="50" t="s">
        <v>0</v>
      </c>
      <c r="B1" s="51"/>
      <c r="C1" s="51"/>
      <c r="D1" s="52"/>
      <c r="E1" s="19" t="s">
        <v>1</v>
      </c>
      <c r="H1" s="21"/>
    </row>
    <row r="2" spans="1:8" ht="12.75">
      <c r="A2" s="53" t="s">
        <v>2</v>
      </c>
      <c r="B2" s="54"/>
      <c r="C2" s="55"/>
      <c r="D2" s="22" t="s">
        <v>3</v>
      </c>
      <c r="E2" s="22" t="s">
        <v>3</v>
      </c>
      <c r="H2" s="21"/>
    </row>
    <row r="3" spans="1:8" ht="12.75">
      <c r="A3" s="56" t="s">
        <v>4</v>
      </c>
      <c r="B3" s="57"/>
      <c r="C3" s="58"/>
      <c r="D3" s="22" t="s">
        <v>3</v>
      </c>
      <c r="E3" s="10">
        <v>1455.5</v>
      </c>
      <c r="H3" s="21"/>
    </row>
    <row r="4" spans="1:8" ht="12.75">
      <c r="A4" s="59" t="s">
        <v>4</v>
      </c>
      <c r="B4" s="62" t="s">
        <v>5</v>
      </c>
      <c r="C4" s="63"/>
      <c r="D4" s="22" t="s">
        <v>3</v>
      </c>
      <c r="E4" s="8">
        <v>260.60000000000002</v>
      </c>
      <c r="H4" s="21"/>
    </row>
    <row r="5" spans="1:8" ht="12.75">
      <c r="A5" s="60"/>
      <c r="B5" s="47" t="s">
        <v>5</v>
      </c>
      <c r="C5" s="25" t="s">
        <v>6</v>
      </c>
      <c r="D5" s="22" t="s">
        <v>3</v>
      </c>
      <c r="E5" s="10">
        <v>28.9</v>
      </c>
      <c r="H5" s="21"/>
    </row>
    <row r="6" spans="1:8" ht="12.75">
      <c r="A6" s="60"/>
      <c r="B6" s="48"/>
      <c r="C6" s="25" t="s">
        <v>7</v>
      </c>
      <c r="D6" s="22" t="s">
        <v>3</v>
      </c>
      <c r="E6" s="8">
        <v>40.799999999999997</v>
      </c>
      <c r="H6" s="21"/>
    </row>
    <row r="7" spans="1:8" ht="12.75">
      <c r="A7" s="60"/>
      <c r="B7" s="48"/>
      <c r="C7" s="25" t="s">
        <v>8</v>
      </c>
      <c r="D7" s="22" t="s">
        <v>3</v>
      </c>
      <c r="E7" s="10">
        <v>117.1</v>
      </c>
      <c r="H7" s="21"/>
    </row>
    <row r="8" spans="1:8" ht="12.75">
      <c r="A8" s="60"/>
      <c r="B8" s="48"/>
      <c r="C8" s="25" t="s">
        <v>9</v>
      </c>
      <c r="D8" s="22" t="s">
        <v>3</v>
      </c>
      <c r="E8" s="8">
        <v>14.2</v>
      </c>
      <c r="H8" s="21"/>
    </row>
    <row r="9" spans="1:8" ht="21">
      <c r="A9" s="60"/>
      <c r="B9" s="49"/>
      <c r="C9" s="25" t="s">
        <v>10</v>
      </c>
      <c r="D9" s="22" t="s">
        <v>3</v>
      </c>
      <c r="E9" s="10">
        <v>59.6</v>
      </c>
      <c r="H9" s="21"/>
    </row>
    <row r="10" spans="1:8" ht="12.75" customHeight="1">
      <c r="A10" s="60"/>
      <c r="B10" s="62" t="s">
        <v>11</v>
      </c>
      <c r="C10" s="63"/>
      <c r="D10" s="22" t="s">
        <v>3</v>
      </c>
      <c r="E10" s="8">
        <v>41.7</v>
      </c>
      <c r="H10" s="21"/>
    </row>
    <row r="11" spans="1:8" ht="12.75" customHeight="1">
      <c r="A11" s="60"/>
      <c r="B11" s="47" t="s">
        <v>11</v>
      </c>
      <c r="C11" s="25" t="s">
        <v>12</v>
      </c>
      <c r="D11" s="22" t="s">
        <v>3</v>
      </c>
      <c r="E11" s="10">
        <v>28.8</v>
      </c>
      <c r="H11" s="21"/>
    </row>
    <row r="12" spans="1:8" ht="12.75">
      <c r="A12" s="60"/>
      <c r="B12" s="48"/>
      <c r="C12" s="25" t="s">
        <v>13</v>
      </c>
      <c r="D12" s="22" t="s">
        <v>3</v>
      </c>
      <c r="E12" s="8">
        <v>12.9</v>
      </c>
      <c r="H12" s="21"/>
    </row>
    <row r="13" spans="1:8" ht="12.75">
      <c r="A13" s="60"/>
      <c r="B13" s="49"/>
      <c r="C13" s="25" t="s">
        <v>14</v>
      </c>
      <c r="D13" s="22" t="s">
        <v>3</v>
      </c>
      <c r="E13" s="10" t="s">
        <v>15</v>
      </c>
      <c r="H13" s="21"/>
    </row>
    <row r="14" spans="1:8" ht="12.75">
      <c r="A14" s="60"/>
      <c r="B14" s="62" t="s">
        <v>16</v>
      </c>
      <c r="C14" s="63"/>
      <c r="D14" s="22" t="s">
        <v>3</v>
      </c>
      <c r="E14" s="8">
        <v>74.099999999999994</v>
      </c>
      <c r="H14" s="21"/>
    </row>
    <row r="15" spans="1:8" ht="12.75">
      <c r="A15" s="60"/>
      <c r="B15" s="47" t="s">
        <v>16</v>
      </c>
      <c r="C15" s="25" t="s">
        <v>17</v>
      </c>
      <c r="D15" s="22" t="s">
        <v>3</v>
      </c>
      <c r="E15" s="10">
        <v>61.7</v>
      </c>
      <c r="H15" s="21"/>
    </row>
    <row r="16" spans="1:8" ht="12.75">
      <c r="A16" s="60"/>
      <c r="B16" s="49"/>
      <c r="C16" s="25" t="s">
        <v>18</v>
      </c>
      <c r="D16" s="22" t="s">
        <v>3</v>
      </c>
      <c r="E16" s="8">
        <v>12.4</v>
      </c>
      <c r="H16" s="21"/>
    </row>
    <row r="17" spans="1:8" ht="12.75">
      <c r="A17" s="60"/>
      <c r="B17" s="62" t="s">
        <v>19</v>
      </c>
      <c r="C17" s="63"/>
      <c r="D17" s="22" t="s">
        <v>3</v>
      </c>
      <c r="E17" s="10">
        <v>248.6</v>
      </c>
      <c r="H17" s="21"/>
    </row>
    <row r="18" spans="1:8" ht="12.75">
      <c r="A18" s="60"/>
      <c r="B18" s="47" t="s">
        <v>19</v>
      </c>
      <c r="C18" s="25" t="s">
        <v>20</v>
      </c>
      <c r="D18" s="22" t="s">
        <v>3</v>
      </c>
      <c r="E18" s="8">
        <v>38</v>
      </c>
      <c r="H18" s="21"/>
    </row>
    <row r="19" spans="1:8" ht="12.75">
      <c r="A19" s="60"/>
      <c r="B19" s="48"/>
      <c r="C19" s="25" t="s">
        <v>21</v>
      </c>
      <c r="D19" s="22" t="s">
        <v>3</v>
      </c>
      <c r="E19" s="10">
        <v>89</v>
      </c>
      <c r="H19" s="21"/>
    </row>
    <row r="20" spans="1:8" ht="12.75">
      <c r="A20" s="60"/>
      <c r="B20" s="48"/>
      <c r="C20" s="25" t="s">
        <v>22</v>
      </c>
      <c r="D20" s="22" t="s">
        <v>3</v>
      </c>
      <c r="E20" s="8" t="s">
        <v>15</v>
      </c>
      <c r="H20" s="21"/>
    </row>
    <row r="21" spans="1:8" ht="12.75">
      <c r="A21" s="60"/>
      <c r="B21" s="48"/>
      <c r="C21" s="25" t="s">
        <v>23</v>
      </c>
      <c r="D21" s="22" t="s">
        <v>3</v>
      </c>
      <c r="E21" s="10">
        <v>38</v>
      </c>
      <c r="H21" s="21"/>
    </row>
    <row r="22" spans="1:8" ht="12.75">
      <c r="A22" s="60"/>
      <c r="B22" s="48"/>
      <c r="C22" s="25" t="s">
        <v>24</v>
      </c>
      <c r="D22" s="22" t="s">
        <v>3</v>
      </c>
      <c r="E22" s="8">
        <v>48.8</v>
      </c>
      <c r="H22" s="21"/>
    </row>
    <row r="23" spans="1:8" ht="12.75">
      <c r="A23" s="60"/>
      <c r="B23" s="49"/>
      <c r="C23" s="25" t="s">
        <v>25</v>
      </c>
      <c r="D23" s="22" t="s">
        <v>3</v>
      </c>
      <c r="E23" s="10" t="s">
        <v>15</v>
      </c>
      <c r="H23" s="21"/>
    </row>
    <row r="24" spans="1:8" ht="12.75">
      <c r="A24" s="60"/>
      <c r="B24" s="62" t="s">
        <v>26</v>
      </c>
      <c r="C24" s="63"/>
      <c r="D24" s="22" t="s">
        <v>3</v>
      </c>
      <c r="E24" s="8">
        <v>70.099999999999994</v>
      </c>
      <c r="H24" s="21"/>
    </row>
    <row r="25" spans="1:8" ht="21">
      <c r="A25" s="60"/>
      <c r="B25" s="47" t="s">
        <v>26</v>
      </c>
      <c r="C25" s="25" t="s">
        <v>27</v>
      </c>
      <c r="D25" s="22" t="s">
        <v>3</v>
      </c>
      <c r="E25" s="10">
        <v>26.9</v>
      </c>
      <c r="H25" s="21"/>
    </row>
    <row r="26" spans="1:8" ht="12.75">
      <c r="A26" s="60"/>
      <c r="B26" s="48"/>
      <c r="C26" s="25" t="s">
        <v>28</v>
      </c>
      <c r="D26" s="22" t="s">
        <v>3</v>
      </c>
      <c r="E26" s="8" t="s">
        <v>15</v>
      </c>
      <c r="H26" s="21"/>
    </row>
    <row r="27" spans="1:8" ht="12.75">
      <c r="A27" s="60"/>
      <c r="B27" s="48"/>
      <c r="C27" s="25" t="s">
        <v>29</v>
      </c>
      <c r="D27" s="22" t="s">
        <v>3</v>
      </c>
      <c r="E27" s="10">
        <v>12.9</v>
      </c>
      <c r="H27" s="21"/>
    </row>
    <row r="28" spans="1:8" ht="21">
      <c r="A28" s="60"/>
      <c r="B28" s="48"/>
      <c r="C28" s="25" t="s">
        <v>30</v>
      </c>
      <c r="D28" s="22" t="s">
        <v>3</v>
      </c>
      <c r="E28" s="8">
        <v>4.0999999999999996</v>
      </c>
      <c r="H28" s="21"/>
    </row>
    <row r="29" spans="1:8" ht="21">
      <c r="A29" s="60"/>
      <c r="B29" s="48"/>
      <c r="C29" s="25" t="s">
        <v>31</v>
      </c>
      <c r="D29" s="22" t="s">
        <v>3</v>
      </c>
      <c r="E29" s="10">
        <v>8.1</v>
      </c>
      <c r="H29" s="21"/>
    </row>
    <row r="30" spans="1:8" ht="21">
      <c r="A30" s="60"/>
      <c r="B30" s="49"/>
      <c r="C30" s="25" t="s">
        <v>32</v>
      </c>
      <c r="D30" s="22" t="s">
        <v>3</v>
      </c>
      <c r="E30" s="8">
        <v>11.4</v>
      </c>
      <c r="H30" s="21"/>
    </row>
    <row r="31" spans="1:8" ht="12.75">
      <c r="A31" s="60"/>
      <c r="B31" s="62" t="s">
        <v>33</v>
      </c>
      <c r="C31" s="63"/>
      <c r="D31" s="22" t="s">
        <v>3</v>
      </c>
      <c r="E31" s="10">
        <v>51.5</v>
      </c>
      <c r="H31" s="21"/>
    </row>
    <row r="32" spans="1:8" ht="21">
      <c r="A32" s="60"/>
      <c r="B32" s="47" t="s">
        <v>33</v>
      </c>
      <c r="C32" s="25" t="s">
        <v>34</v>
      </c>
      <c r="D32" s="22" t="s">
        <v>3</v>
      </c>
      <c r="E32" s="8">
        <v>10.6</v>
      </c>
      <c r="H32" s="21"/>
    </row>
    <row r="33" spans="1:8" ht="12.75">
      <c r="A33" s="60"/>
      <c r="B33" s="48"/>
      <c r="C33" s="25" t="s">
        <v>35</v>
      </c>
      <c r="D33" s="22" t="s">
        <v>3</v>
      </c>
      <c r="E33" s="10" t="s">
        <v>15</v>
      </c>
      <c r="H33" s="21"/>
    </row>
    <row r="34" spans="1:8" ht="12.75">
      <c r="A34" s="60"/>
      <c r="B34" s="49"/>
      <c r="C34" s="25" t="s">
        <v>36</v>
      </c>
      <c r="D34" s="22" t="s">
        <v>3</v>
      </c>
      <c r="E34" s="8" t="s">
        <v>15</v>
      </c>
      <c r="H34" s="21"/>
    </row>
    <row r="35" spans="1:8" ht="12.75">
      <c r="A35" s="60"/>
      <c r="B35" s="62" t="s">
        <v>37</v>
      </c>
      <c r="C35" s="63"/>
      <c r="D35" s="22" t="s">
        <v>3</v>
      </c>
      <c r="E35" s="10">
        <v>289.2</v>
      </c>
      <c r="H35" s="21"/>
    </row>
    <row r="36" spans="1:8" ht="12.75">
      <c r="A36" s="60"/>
      <c r="B36" s="47" t="s">
        <v>37</v>
      </c>
      <c r="C36" s="25" t="s">
        <v>38</v>
      </c>
      <c r="D36" s="22" t="s">
        <v>3</v>
      </c>
      <c r="E36" s="8">
        <v>106.2</v>
      </c>
      <c r="H36" s="21"/>
    </row>
    <row r="37" spans="1:8" ht="21">
      <c r="A37" s="60"/>
      <c r="B37" s="48"/>
      <c r="C37" s="25" t="s">
        <v>39</v>
      </c>
      <c r="D37" s="22" t="s">
        <v>3</v>
      </c>
      <c r="E37" s="10">
        <v>146.6</v>
      </c>
      <c r="H37" s="21"/>
    </row>
    <row r="38" spans="1:8" ht="12.75">
      <c r="A38" s="60"/>
      <c r="B38" s="49"/>
      <c r="C38" s="25" t="s">
        <v>40</v>
      </c>
      <c r="D38" s="22" t="s">
        <v>3</v>
      </c>
      <c r="E38" s="8">
        <v>36.299999999999997</v>
      </c>
      <c r="H38" s="21"/>
    </row>
    <row r="39" spans="1:8" ht="12.75">
      <c r="A39" s="60"/>
      <c r="B39" s="62" t="s">
        <v>41</v>
      </c>
      <c r="C39" s="63"/>
      <c r="D39" s="22" t="s">
        <v>3</v>
      </c>
      <c r="E39" s="10">
        <v>40.6</v>
      </c>
      <c r="H39" s="21"/>
    </row>
    <row r="40" spans="1:8" ht="12.75">
      <c r="A40" s="60"/>
      <c r="B40" s="47" t="s">
        <v>41</v>
      </c>
      <c r="C40" s="25" t="s">
        <v>42</v>
      </c>
      <c r="D40" s="22" t="s">
        <v>3</v>
      </c>
      <c r="E40" s="8">
        <v>1.6</v>
      </c>
      <c r="H40" s="21"/>
    </row>
    <row r="41" spans="1:8" ht="12.75">
      <c r="A41" s="60"/>
      <c r="B41" s="48"/>
      <c r="C41" s="25" t="s">
        <v>43</v>
      </c>
      <c r="D41" s="22" t="s">
        <v>3</v>
      </c>
      <c r="E41" s="10" t="s">
        <v>15</v>
      </c>
      <c r="H41" s="21"/>
    </row>
    <row r="42" spans="1:8" ht="12.75">
      <c r="A42" s="60"/>
      <c r="B42" s="49"/>
      <c r="C42" s="25" t="s">
        <v>44</v>
      </c>
      <c r="D42" s="22" t="s">
        <v>3</v>
      </c>
      <c r="E42" s="8">
        <v>36.799999999999997</v>
      </c>
      <c r="H42" s="21"/>
    </row>
    <row r="43" spans="1:8" ht="12.75">
      <c r="A43" s="60"/>
      <c r="B43" s="62" t="s">
        <v>45</v>
      </c>
      <c r="C43" s="63"/>
      <c r="D43" s="22" t="s">
        <v>3</v>
      </c>
      <c r="E43" s="10">
        <v>145</v>
      </c>
      <c r="H43" s="21"/>
    </row>
    <row r="44" spans="1:8" ht="21">
      <c r="A44" s="60"/>
      <c r="B44" s="47" t="s">
        <v>45</v>
      </c>
      <c r="C44" s="25" t="s">
        <v>46</v>
      </c>
      <c r="D44" s="22" t="s">
        <v>3</v>
      </c>
      <c r="E44" s="8">
        <v>19.2</v>
      </c>
      <c r="H44" s="21"/>
    </row>
    <row r="45" spans="1:8" ht="21">
      <c r="A45" s="60"/>
      <c r="B45" s="48"/>
      <c r="C45" s="25" t="s">
        <v>47</v>
      </c>
      <c r="D45" s="22" t="s">
        <v>3</v>
      </c>
      <c r="E45" s="10" t="s">
        <v>15</v>
      </c>
      <c r="H45" s="21"/>
    </row>
    <row r="46" spans="1:8" ht="21">
      <c r="A46" s="60"/>
      <c r="B46" s="48"/>
      <c r="C46" s="25" t="s">
        <v>48</v>
      </c>
      <c r="D46" s="22" t="s">
        <v>3</v>
      </c>
      <c r="E46" s="8">
        <v>25.2</v>
      </c>
      <c r="H46" s="21"/>
    </row>
    <row r="47" spans="1:8" ht="12.75">
      <c r="A47" s="60"/>
      <c r="B47" s="48"/>
      <c r="C47" s="25" t="s">
        <v>49</v>
      </c>
      <c r="D47" s="22" t="s">
        <v>3</v>
      </c>
      <c r="E47" s="10">
        <v>54.3</v>
      </c>
      <c r="H47" s="21"/>
    </row>
    <row r="48" spans="1:8" ht="12.75">
      <c r="A48" s="60"/>
      <c r="B48" s="48"/>
      <c r="C48" s="25" t="s">
        <v>50</v>
      </c>
      <c r="D48" s="22" t="s">
        <v>3</v>
      </c>
      <c r="E48" s="8">
        <v>15.4</v>
      </c>
      <c r="H48" s="21"/>
    </row>
    <row r="49" spans="1:8" ht="12.75">
      <c r="A49" s="60"/>
      <c r="B49" s="48"/>
      <c r="C49" s="25" t="s">
        <v>51</v>
      </c>
      <c r="D49" s="22" t="s">
        <v>3</v>
      </c>
      <c r="E49" s="10">
        <v>11.1</v>
      </c>
      <c r="H49" s="21"/>
    </row>
    <row r="50" spans="1:8" ht="12.75">
      <c r="A50" s="60"/>
      <c r="B50" s="48"/>
      <c r="C50" s="25" t="s">
        <v>52</v>
      </c>
      <c r="D50" s="22" t="s">
        <v>3</v>
      </c>
      <c r="E50" s="8" t="s">
        <v>15</v>
      </c>
      <c r="H50" s="21"/>
    </row>
    <row r="51" spans="1:8" ht="21">
      <c r="A51" s="60"/>
      <c r="B51" s="49"/>
      <c r="C51" s="25" t="s">
        <v>53</v>
      </c>
      <c r="D51" s="22" t="s">
        <v>3</v>
      </c>
      <c r="E51" s="10">
        <v>4.2</v>
      </c>
      <c r="H51" s="21"/>
    </row>
    <row r="52" spans="1:8" ht="12.75">
      <c r="A52" s="60"/>
      <c r="B52" s="56" t="s">
        <v>54</v>
      </c>
      <c r="C52" s="58"/>
      <c r="D52" s="22" t="s">
        <v>3</v>
      </c>
      <c r="E52" s="8" t="s">
        <v>15</v>
      </c>
      <c r="H52" s="21"/>
    </row>
    <row r="53" spans="1:8" ht="12.75">
      <c r="A53" s="60"/>
      <c r="B53" s="62" t="s">
        <v>55</v>
      </c>
      <c r="C53" s="63"/>
      <c r="D53" s="22" t="s">
        <v>3</v>
      </c>
      <c r="E53" s="10">
        <v>137.9</v>
      </c>
      <c r="H53" s="21"/>
    </row>
    <row r="54" spans="1:8" ht="12.75">
      <c r="A54" s="60"/>
      <c r="B54" s="47" t="s">
        <v>55</v>
      </c>
      <c r="C54" s="25" t="s">
        <v>56</v>
      </c>
      <c r="D54" s="22" t="s">
        <v>3</v>
      </c>
      <c r="E54" s="8">
        <v>30.9</v>
      </c>
      <c r="H54" s="21"/>
    </row>
    <row r="55" spans="1:8" ht="12.75">
      <c r="A55" s="60"/>
      <c r="B55" s="48"/>
      <c r="C55" s="25" t="s">
        <v>57</v>
      </c>
      <c r="D55" s="22" t="s">
        <v>3</v>
      </c>
      <c r="E55" s="10" t="s">
        <v>15</v>
      </c>
      <c r="H55" s="21"/>
    </row>
    <row r="56" spans="1:8" ht="12.75">
      <c r="A56" s="60"/>
      <c r="B56" s="48"/>
      <c r="C56" s="25" t="s">
        <v>58</v>
      </c>
      <c r="D56" s="22" t="s">
        <v>3</v>
      </c>
      <c r="E56" s="8">
        <v>23.1</v>
      </c>
      <c r="H56" s="21"/>
    </row>
    <row r="57" spans="1:8" ht="12.75">
      <c r="A57" s="60"/>
      <c r="B57" s="48"/>
      <c r="C57" s="25" t="s">
        <v>59</v>
      </c>
      <c r="D57" s="22" t="s">
        <v>3</v>
      </c>
      <c r="E57" s="10">
        <v>64</v>
      </c>
      <c r="H57" s="21"/>
    </row>
    <row r="58" spans="1:8" ht="12.75">
      <c r="A58" s="60"/>
      <c r="B58" s="48"/>
      <c r="C58" s="25" t="s">
        <v>60</v>
      </c>
      <c r="D58" s="22" t="s">
        <v>3</v>
      </c>
      <c r="E58" s="8">
        <v>7.3</v>
      </c>
      <c r="H58" s="21"/>
    </row>
    <row r="59" spans="1:8" ht="12.75">
      <c r="A59" s="60"/>
      <c r="B59" s="49"/>
      <c r="C59" s="25" t="s">
        <v>61</v>
      </c>
      <c r="D59" s="22" t="s">
        <v>3</v>
      </c>
      <c r="E59" s="10" t="s">
        <v>15</v>
      </c>
      <c r="H59" s="21"/>
    </row>
    <row r="60" spans="1:8" ht="12.75">
      <c r="A60" s="60"/>
      <c r="B60" s="62" t="s">
        <v>62</v>
      </c>
      <c r="C60" s="63"/>
      <c r="D60" s="22" t="s">
        <v>3</v>
      </c>
      <c r="E60" s="8">
        <v>119.9</v>
      </c>
      <c r="H60" s="21"/>
    </row>
    <row r="61" spans="1:8" ht="12.75">
      <c r="A61" s="60"/>
      <c r="B61" s="47" t="s">
        <v>62</v>
      </c>
      <c r="C61" s="25" t="s">
        <v>63</v>
      </c>
      <c r="D61" s="22" t="s">
        <v>3</v>
      </c>
      <c r="E61" s="10">
        <v>88.1</v>
      </c>
      <c r="H61" s="21"/>
    </row>
    <row r="62" spans="1:8" ht="12.75">
      <c r="A62" s="60"/>
      <c r="B62" s="48"/>
      <c r="C62" s="25" t="s">
        <v>64</v>
      </c>
      <c r="D62" s="22" t="s">
        <v>3</v>
      </c>
      <c r="E62" s="8">
        <v>18.399999999999999</v>
      </c>
      <c r="H62" s="21"/>
    </row>
    <row r="63" spans="1:8" ht="21">
      <c r="A63" s="60"/>
      <c r="B63" s="48"/>
      <c r="C63" s="25" t="s">
        <v>65</v>
      </c>
      <c r="D63" s="22" t="s">
        <v>3</v>
      </c>
      <c r="E63" s="10">
        <v>3.9</v>
      </c>
      <c r="H63" s="21"/>
    </row>
    <row r="64" spans="1:8" ht="12.75">
      <c r="A64" s="60"/>
      <c r="B64" s="48"/>
      <c r="C64" s="25" t="s">
        <v>66</v>
      </c>
      <c r="D64" s="22" t="s">
        <v>3</v>
      </c>
      <c r="E64" s="8" t="s">
        <v>15</v>
      </c>
      <c r="H64" s="21"/>
    </row>
    <row r="65" spans="1:9" ht="21">
      <c r="A65" s="60"/>
      <c r="B65" s="49"/>
      <c r="C65" s="25" t="s">
        <v>67</v>
      </c>
      <c r="D65" s="22" t="s">
        <v>3</v>
      </c>
      <c r="E65" s="10">
        <v>8.9</v>
      </c>
    </row>
    <row r="66" spans="1:9" ht="12.75">
      <c r="A66" s="61"/>
      <c r="B66" s="56" t="s">
        <v>68</v>
      </c>
      <c r="C66" s="58"/>
      <c r="D66" s="22" t="s">
        <v>3</v>
      </c>
      <c r="E66" s="8" t="s">
        <v>15</v>
      </c>
    </row>
    <row r="70" spans="1:9" s="27" customFormat="1">
      <c r="A70" s="27" t="s">
        <v>69</v>
      </c>
      <c r="H70" s="28"/>
    </row>
    <row r="72" spans="1:9">
      <c r="A72" s="27" t="s">
        <v>70</v>
      </c>
      <c r="B72" s="27" t="s">
        <v>71</v>
      </c>
      <c r="C72" s="27" t="s">
        <v>72</v>
      </c>
      <c r="D72" s="27" t="s">
        <v>73</v>
      </c>
    </row>
    <row r="74" spans="1:9" s="27" customFormat="1">
      <c r="A74" s="27" t="s">
        <v>5</v>
      </c>
      <c r="E74" s="27" t="s">
        <v>74</v>
      </c>
      <c r="F74" s="27" t="s">
        <v>75</v>
      </c>
      <c r="G74" s="27" t="s">
        <v>76</v>
      </c>
      <c r="H74" s="28" t="s">
        <v>77</v>
      </c>
      <c r="I74" s="27" t="s">
        <v>78</v>
      </c>
    </row>
    <row r="75" spans="1:9" s="27" customFormat="1">
      <c r="B75" s="27" t="s">
        <v>6</v>
      </c>
      <c r="E75" s="27">
        <f>E5</f>
        <v>28.9</v>
      </c>
      <c r="F75" s="27">
        <f>E75*(365.25/7)</f>
        <v>1507.9607142857142</v>
      </c>
      <c r="G75" s="27">
        <v>0.99999999999999989</v>
      </c>
      <c r="H75" s="28"/>
      <c r="I75" s="27">
        <f>SUM(I77,I76)</f>
        <v>0.29548814215299446</v>
      </c>
    </row>
    <row r="76" spans="1:9">
      <c r="C76" s="27" t="s">
        <v>79</v>
      </c>
      <c r="D76" s="27"/>
      <c r="E76" s="20">
        <f>E75*G76</f>
        <v>11.963978494623655</v>
      </c>
      <c r="F76" s="20">
        <f>E76*(365.25/7)</f>
        <v>624.26330645161283</v>
      </c>
      <c r="G76" s="20">
        <v>0.41397849462365588</v>
      </c>
      <c r="I76" s="20">
        <f>F76*AVERAGE(H78:H79)</f>
        <v>0.12232573626763749</v>
      </c>
    </row>
    <row r="77" spans="1:9">
      <c r="C77" s="27" t="s">
        <v>80</v>
      </c>
      <c r="D77" s="27"/>
      <c r="E77" s="20">
        <f>G77*E75</f>
        <v>16.936021505376342</v>
      </c>
      <c r="F77" s="20">
        <f>E77*(365.25/7)</f>
        <v>883.69740783410134</v>
      </c>
      <c r="G77" s="20">
        <v>0.58602150537634401</v>
      </c>
      <c r="I77" s="20">
        <f>F77*AVERAGE(H78:H79)</f>
        <v>0.17316240588535697</v>
      </c>
    </row>
    <row r="78" spans="1:9">
      <c r="C78" s="27"/>
      <c r="D78" s="2" t="s">
        <v>82</v>
      </c>
      <c r="H78" s="26">
        <f>B466</f>
        <v>1.8436804730104599E-4</v>
      </c>
    </row>
    <row r="79" spans="1:9">
      <c r="C79" s="27"/>
      <c r="D79" s="20" t="s">
        <v>81</v>
      </c>
      <c r="F79" s="27"/>
      <c r="H79" s="26">
        <f>B452</f>
        <v>2.0753625014341401E-4</v>
      </c>
    </row>
    <row r="80" spans="1:9" s="27" customFormat="1">
      <c r="B80" s="27" t="s">
        <v>83</v>
      </c>
      <c r="E80" s="27">
        <f>E6</f>
        <v>40.799999999999997</v>
      </c>
      <c r="F80" s="27">
        <f>E80*(365.25/7)</f>
        <v>2128.8857142857141</v>
      </c>
      <c r="G80" s="27">
        <v>1</v>
      </c>
      <c r="H80" s="28"/>
      <c r="I80" s="27">
        <f>SUM(I81,I84)</f>
        <v>0.57069390071492232</v>
      </c>
    </row>
    <row r="81" spans="1:9">
      <c r="A81" s="20"/>
      <c r="C81" s="27" t="s">
        <v>84</v>
      </c>
      <c r="D81" s="27"/>
      <c r="E81" s="20">
        <f>G81*E80</f>
        <v>34.897021276595744</v>
      </c>
      <c r="F81" s="20">
        <f>E81*(365.25/7)</f>
        <v>1820.8767173252279</v>
      </c>
      <c r="G81" s="20">
        <v>0.85531914893617023</v>
      </c>
      <c r="I81" s="20">
        <f>F81*AVERAGE(H82:H83)</f>
        <v>0.42946762639918645</v>
      </c>
    </row>
    <row r="82" spans="1:9">
      <c r="A82" s="20"/>
      <c r="C82" s="27"/>
      <c r="D82" s="2" t="s">
        <v>86</v>
      </c>
      <c r="H82" s="26">
        <f>B455</f>
        <v>2.9047921153145501E-4</v>
      </c>
    </row>
    <row r="83" spans="1:9">
      <c r="A83" s="20"/>
      <c r="C83" s="27"/>
      <c r="D83" s="1" t="s">
        <v>85</v>
      </c>
      <c r="F83" s="27"/>
      <c r="H83" s="26">
        <f>B453</f>
        <v>1.8123600379630399E-4</v>
      </c>
    </row>
    <row r="84" spans="1:9">
      <c r="A84" s="20"/>
      <c r="C84" s="27" t="s">
        <v>88</v>
      </c>
      <c r="D84" s="27"/>
      <c r="E84" s="20">
        <f>G84*E80</f>
        <v>5.9029787234042548</v>
      </c>
      <c r="F84" s="20">
        <f>E84*(365.25/7)</f>
        <v>308.00899696048629</v>
      </c>
      <c r="G84" s="20">
        <v>0.14468085106382977</v>
      </c>
      <c r="I84" s="20">
        <f>F84*AVERAGE(H85:H86)</f>
        <v>0.14122627431573589</v>
      </c>
    </row>
    <row r="85" spans="1:9">
      <c r="A85" s="20"/>
      <c r="C85" s="27"/>
      <c r="D85" s="1" t="s">
        <v>89</v>
      </c>
      <c r="F85" s="27"/>
      <c r="H85" s="26">
        <f>B457</f>
        <v>5.8372345228633899E-4</v>
      </c>
    </row>
    <row r="86" spans="1:9">
      <c r="A86" s="20"/>
      <c r="C86" s="27"/>
      <c r="D86" s="1" t="s">
        <v>90</v>
      </c>
      <c r="F86" s="27"/>
      <c r="H86" s="26">
        <f>B464</f>
        <v>3.3330348984453301E-4</v>
      </c>
    </row>
    <row r="87" spans="1:9">
      <c r="A87" s="20"/>
      <c r="C87" s="27"/>
      <c r="D87" s="1"/>
      <c r="F87" s="27"/>
    </row>
    <row r="88" spans="1:9" s="27" customFormat="1">
      <c r="B88" s="27" t="s">
        <v>8</v>
      </c>
      <c r="E88" s="27">
        <f>E7</f>
        <v>117.1</v>
      </c>
      <c r="F88" s="27">
        <f>E88*(365.25/7)</f>
        <v>6110.1107142857145</v>
      </c>
      <c r="G88" s="27">
        <v>1</v>
      </c>
      <c r="H88" s="28"/>
      <c r="I88" s="27">
        <f>SUM(I89,I91,I94,I96,I98,I100)</f>
        <v>1.1604717646500582</v>
      </c>
    </row>
    <row r="89" spans="1:9">
      <c r="A89" s="20"/>
      <c r="C89" s="27" t="s">
        <v>91</v>
      </c>
      <c r="D89" s="27"/>
      <c r="E89" s="20">
        <f>G89*E88</f>
        <v>26.865047233468289</v>
      </c>
      <c r="F89" s="20">
        <f>E89*(365.25/7)</f>
        <v>1401.7797860034705</v>
      </c>
      <c r="G89" s="20">
        <v>0.22941970310391366</v>
      </c>
      <c r="I89" s="20">
        <f>F89*H90</f>
        <v>0.25844340189153797</v>
      </c>
    </row>
    <row r="90" spans="1:9">
      <c r="A90" s="20"/>
      <c r="C90" s="27"/>
      <c r="D90" s="20" t="s">
        <v>82</v>
      </c>
      <c r="F90" s="27"/>
      <c r="H90" s="26">
        <f>B466</f>
        <v>1.8436804730104599E-4</v>
      </c>
    </row>
    <row r="91" spans="1:9">
      <c r="A91" s="20"/>
      <c r="C91" s="27" t="s">
        <v>92</v>
      </c>
      <c r="E91" s="29">
        <f>G91*E88</f>
        <v>18.489473684210523</v>
      </c>
      <c r="F91" s="20">
        <f>E91*(365.25/7)</f>
        <v>964.7543233082705</v>
      </c>
      <c r="G91" s="20">
        <v>0.15789473684210525</v>
      </c>
      <c r="I91" s="20">
        <f>F91*AVERAGE(H92:H93)</f>
        <v>0.21183245417758928</v>
      </c>
    </row>
    <row r="92" spans="1:9">
      <c r="A92" s="20"/>
      <c r="C92" s="27"/>
      <c r="D92" s="2" t="s">
        <v>86</v>
      </c>
      <c r="E92" s="29"/>
      <c r="H92" s="26">
        <f>B455</f>
        <v>2.9047921153145501E-4</v>
      </c>
    </row>
    <row r="93" spans="1:9">
      <c r="A93" s="20"/>
      <c r="C93" s="27"/>
      <c r="D93" s="20" t="s">
        <v>93</v>
      </c>
      <c r="F93" s="27"/>
      <c r="H93" s="26">
        <f>B454</f>
        <v>1.4866358173675799E-4</v>
      </c>
    </row>
    <row r="94" spans="1:9">
      <c r="A94" s="20"/>
      <c r="C94" s="27" t="s">
        <v>95</v>
      </c>
      <c r="E94" s="20">
        <f>G94*E88</f>
        <v>3.476653171390014</v>
      </c>
      <c r="F94" s="20">
        <f>E94*(365.25/7)</f>
        <v>181.40679583574322</v>
      </c>
      <c r="G94" s="20">
        <v>2.9689608636977064E-2</v>
      </c>
      <c r="I94" s="20">
        <f>F94*H95</f>
        <v>3.3445616715375499E-2</v>
      </c>
    </row>
    <row r="95" spans="1:9">
      <c r="A95" s="20"/>
      <c r="C95" s="27"/>
      <c r="D95" s="30" t="s">
        <v>82</v>
      </c>
      <c r="F95" s="27"/>
      <c r="H95" s="26">
        <f>B466</f>
        <v>1.8436804730104599E-4</v>
      </c>
    </row>
    <row r="96" spans="1:9">
      <c r="A96" s="20"/>
      <c r="C96" s="27" t="s">
        <v>96</v>
      </c>
      <c r="E96" s="29">
        <f>G96*E88</f>
        <v>6.0051282051282042</v>
      </c>
      <c r="F96" s="20">
        <f>E96*(365.25/7)</f>
        <v>313.33901098901094</v>
      </c>
      <c r="G96" s="20">
        <v>5.128205128205128E-2</v>
      </c>
      <c r="I96" s="20">
        <f>F96*H97</f>
        <v>5.7769701599284941E-2</v>
      </c>
    </row>
    <row r="97" spans="1:9">
      <c r="A97" s="20"/>
      <c r="C97" s="27"/>
      <c r="D97" s="30" t="s">
        <v>82</v>
      </c>
      <c r="H97" s="26">
        <f>B466</f>
        <v>1.8436804730104599E-4</v>
      </c>
    </row>
    <row r="98" spans="1:9">
      <c r="A98" s="20"/>
      <c r="C98" s="27" t="s">
        <v>97</v>
      </c>
      <c r="D98" s="27"/>
      <c r="E98" s="20">
        <f>G98*E88</f>
        <v>15.012820512820515</v>
      </c>
      <c r="F98" s="20">
        <f>E98*(365.25/7)</f>
        <v>783.34752747252764</v>
      </c>
      <c r="G98" s="20">
        <v>0.12820512820512822</v>
      </c>
      <c r="I98" s="20">
        <f>F98*H99</f>
        <v>0.1444242539982124</v>
      </c>
    </row>
    <row r="99" spans="1:9">
      <c r="A99" s="20"/>
      <c r="C99" s="27"/>
      <c r="D99" s="30" t="s">
        <v>82</v>
      </c>
      <c r="H99" s="26">
        <f>B466</f>
        <v>1.8436804730104599E-4</v>
      </c>
    </row>
    <row r="100" spans="1:9">
      <c r="A100" s="20"/>
      <c r="C100" s="27" t="s">
        <v>98</v>
      </c>
      <c r="D100" s="27"/>
      <c r="E100" s="20">
        <f>G100*E88</f>
        <v>47.250877192982458</v>
      </c>
      <c r="F100" s="20">
        <f>E100*(365.25/7)</f>
        <v>2465.483270676692</v>
      </c>
      <c r="G100" s="20">
        <v>0.40350877192982459</v>
      </c>
      <c r="I100" s="20">
        <f>F100*H101</f>
        <v>0.45455633626805791</v>
      </c>
    </row>
    <row r="101" spans="1:9">
      <c r="A101" s="20"/>
      <c r="C101" s="27"/>
      <c r="D101" s="30" t="s">
        <v>82</v>
      </c>
      <c r="F101" s="27"/>
      <c r="H101" s="26">
        <f>B466</f>
        <v>1.8436804730104599E-4</v>
      </c>
    </row>
    <row r="102" spans="1:9">
      <c r="A102" s="20"/>
      <c r="C102" s="27"/>
      <c r="D102" s="30"/>
      <c r="F102" s="27"/>
    </row>
    <row r="103" spans="1:9" s="27" customFormat="1">
      <c r="B103" s="27" t="s">
        <v>9</v>
      </c>
      <c r="E103" s="27">
        <f>E8</f>
        <v>14.2</v>
      </c>
      <c r="F103" s="27">
        <f>E103*(365.25/7)</f>
        <v>740.93571428571431</v>
      </c>
      <c r="G103" s="27">
        <v>1</v>
      </c>
      <c r="H103" s="28"/>
      <c r="I103" s="27">
        <f>SUM(I104:I105)</f>
        <v>0.11926187870613873</v>
      </c>
    </row>
    <row r="104" spans="1:9">
      <c r="A104" s="20"/>
      <c r="C104" s="27" t="s">
        <v>99</v>
      </c>
      <c r="D104" s="27"/>
      <c r="E104" s="20">
        <f>G104*E103</f>
        <v>4.0571428571428569</v>
      </c>
      <c r="F104" s="20">
        <f>E104*(365.25/7)</f>
        <v>211.69591836734693</v>
      </c>
      <c r="G104" s="20">
        <v>0.2857142857142857</v>
      </c>
      <c r="I104" s="20">
        <f>F104*AVERAGE(H106:H106)</f>
        <v>3.4074822487468209E-2</v>
      </c>
    </row>
    <row r="105" spans="1:9">
      <c r="A105" s="20"/>
      <c r="C105" s="27" t="s">
        <v>100</v>
      </c>
      <c r="D105" s="27"/>
      <c r="E105" s="20">
        <f>G105*E103</f>
        <v>10.142857142857142</v>
      </c>
      <c r="F105" s="20">
        <f>E105*(365.25/7)</f>
        <v>529.23979591836735</v>
      </c>
      <c r="G105" s="20">
        <v>0.7142857142857143</v>
      </c>
      <c r="I105" s="20">
        <f>F105*AVERAGE(H106:H106)</f>
        <v>8.5187056218670523E-2</v>
      </c>
    </row>
    <row r="106" spans="1:9">
      <c r="A106" s="20"/>
      <c r="C106" s="27"/>
      <c r="D106" s="3" t="s">
        <v>101</v>
      </c>
      <c r="E106" s="3"/>
      <c r="F106" s="27"/>
      <c r="G106" s="3"/>
      <c r="H106" s="26">
        <f>B467</f>
        <v>1.6096116897416801E-4</v>
      </c>
    </row>
    <row r="107" spans="1:9">
      <c r="A107" s="20"/>
      <c r="C107" s="27"/>
      <c r="D107" s="3"/>
      <c r="E107" s="3"/>
      <c r="F107" s="27"/>
      <c r="G107" s="3"/>
    </row>
    <row r="108" spans="1:9" s="27" customFormat="1">
      <c r="B108" s="27" t="s">
        <v>10</v>
      </c>
      <c r="E108" s="27">
        <f>E9</f>
        <v>59.6</v>
      </c>
      <c r="F108" s="27">
        <f>E108*(365.25/7)</f>
        <v>3109.8428571428572</v>
      </c>
      <c r="G108" s="27">
        <v>0.9973821989528795</v>
      </c>
      <c r="H108" s="28"/>
      <c r="I108" s="27">
        <f>F108*H112</f>
        <v>0.27227771746499779</v>
      </c>
    </row>
    <row r="109" spans="1:9">
      <c r="C109" s="27" t="s">
        <v>102</v>
      </c>
      <c r="D109" s="27"/>
      <c r="E109" s="20">
        <f>G109*E108</f>
        <v>26.367539267015704</v>
      </c>
      <c r="F109" s="20">
        <f>E109*(365.25/7)</f>
        <v>1375.8205310396409</v>
      </c>
      <c r="G109" s="20">
        <v>0.44240837696335072</v>
      </c>
    </row>
    <row r="110" spans="1:9">
      <c r="C110" s="27" t="s">
        <v>103</v>
      </c>
      <c r="D110" s="27"/>
      <c r="E110" s="20">
        <f>G110*E108</f>
        <v>33.076439790575911</v>
      </c>
      <c r="F110" s="20">
        <f>E110*(365.25/7)</f>
        <v>1725.8813762154075</v>
      </c>
      <c r="G110" s="20">
        <v>0.55497382198952872</v>
      </c>
    </row>
    <row r="111" spans="1:9">
      <c r="C111" s="27" t="s">
        <v>104</v>
      </c>
      <c r="D111" s="27">
        <f>F108-SUM(F109:F110)</f>
        <v>8.1409498878088016</v>
      </c>
      <c r="E111" s="20" t="s">
        <v>105</v>
      </c>
      <c r="F111" s="27" t="e">
        <f>E111*(365.25/7)</f>
        <v>#VALUE!</v>
      </c>
      <c r="G111" s="20">
        <v>2.6178010471205049E-3</v>
      </c>
    </row>
    <row r="112" spans="1:9">
      <c r="C112" s="27"/>
      <c r="D112" s="2" t="s">
        <v>276</v>
      </c>
      <c r="F112" s="27"/>
      <c r="H112" s="26">
        <f>B510</f>
        <v>8.75535292208143E-5</v>
      </c>
    </row>
    <row r="113" spans="1:9">
      <c r="C113" s="27"/>
      <c r="D113" s="2"/>
      <c r="F113" s="27"/>
    </row>
    <row r="114" spans="1:9">
      <c r="C114" s="27"/>
      <c r="D114" s="2"/>
      <c r="F114" s="27"/>
    </row>
    <row r="115" spans="1:9">
      <c r="C115" s="27"/>
      <c r="D115" s="2"/>
      <c r="F115" s="27"/>
    </row>
    <row r="116" spans="1:9">
      <c r="C116" s="27"/>
      <c r="D116" s="2"/>
      <c r="F116" s="27"/>
    </row>
    <row r="117" spans="1:9">
      <c r="C117" s="27"/>
      <c r="D117" s="2"/>
      <c r="F117" s="27"/>
    </row>
    <row r="118" spans="1:9">
      <c r="C118" s="27"/>
      <c r="D118" s="2"/>
      <c r="F118" s="27"/>
    </row>
    <row r="119" spans="1:9">
      <c r="C119" s="27"/>
      <c r="D119" s="2"/>
      <c r="F119" s="27"/>
    </row>
    <row r="120" spans="1:9">
      <c r="C120" s="27"/>
      <c r="D120" s="2"/>
      <c r="F120" s="27"/>
    </row>
    <row r="121" spans="1:9">
      <c r="C121" s="27"/>
      <c r="D121" s="2"/>
      <c r="F121" s="27"/>
    </row>
    <row r="122" spans="1:9" s="31" customFormat="1">
      <c r="A122" s="31" t="s">
        <v>106</v>
      </c>
      <c r="E122" s="31">
        <f>E4</f>
        <v>260.60000000000002</v>
      </c>
      <c r="F122" s="31">
        <f>E122*(365.25/7)</f>
        <v>13597.735714285716</v>
      </c>
      <c r="H122" s="32"/>
      <c r="I122" s="31">
        <f>SUM(I108,I103,I88,I80,I75)</f>
        <v>2.4181934036891115</v>
      </c>
    </row>
    <row r="123" spans="1:9">
      <c r="F123" s="27"/>
    </row>
    <row r="124" spans="1:9" s="27" customFormat="1">
      <c r="A124" s="27" t="s">
        <v>107</v>
      </c>
      <c r="H124" s="28"/>
    </row>
    <row r="125" spans="1:9" s="27" customFormat="1">
      <c r="B125" s="27" t="s">
        <v>12</v>
      </c>
      <c r="E125" s="27">
        <f>E11</f>
        <v>28.8</v>
      </c>
      <c r="F125" s="27">
        <f t="shared" ref="F125:F133" si="0">E125*(365.25/7)</f>
        <v>1502.7428571428572</v>
      </c>
      <c r="G125" s="27">
        <v>1</v>
      </c>
      <c r="H125" s="28"/>
    </row>
    <row r="126" spans="1:9">
      <c r="C126" s="27" t="s">
        <v>108</v>
      </c>
      <c r="D126" s="27"/>
      <c r="E126" s="20">
        <f>G126*E125</f>
        <v>9.6</v>
      </c>
      <c r="F126" s="20">
        <f t="shared" si="0"/>
        <v>500.91428571428571</v>
      </c>
      <c r="G126" s="20">
        <v>0.33333333333333331</v>
      </c>
    </row>
    <row r="127" spans="1:9">
      <c r="C127" s="27" t="s">
        <v>109</v>
      </c>
      <c r="D127" s="27"/>
      <c r="E127" s="20">
        <f>G127*E125</f>
        <v>11.963076923076922</v>
      </c>
      <c r="F127" s="20">
        <f t="shared" si="0"/>
        <v>624.21626373626373</v>
      </c>
      <c r="G127" s="20">
        <v>0.41538461538461535</v>
      </c>
    </row>
    <row r="128" spans="1:9">
      <c r="C128" s="27" t="s">
        <v>110</v>
      </c>
      <c r="D128" s="27"/>
      <c r="E128" s="20">
        <f>G128*E125</f>
        <v>2.953846153846154</v>
      </c>
      <c r="F128" s="20">
        <f t="shared" si="0"/>
        <v>154.12747252747255</v>
      </c>
      <c r="G128" s="20">
        <v>0.10256410256410256</v>
      </c>
    </row>
    <row r="129" spans="1:9">
      <c r="C129" s="27" t="s">
        <v>111</v>
      </c>
      <c r="D129" s="27"/>
      <c r="E129" s="20">
        <f>G129*E125</f>
        <v>4.2830769230769228</v>
      </c>
      <c r="F129" s="20">
        <f t="shared" si="0"/>
        <v>223.48483516483515</v>
      </c>
      <c r="G129" s="20">
        <v>0.14871794871794872</v>
      </c>
    </row>
    <row r="130" spans="1:9" s="27" customFormat="1">
      <c r="B130" s="27" t="s">
        <v>13</v>
      </c>
      <c r="E130" s="27">
        <f>E12</f>
        <v>12.9</v>
      </c>
      <c r="F130" s="20">
        <f t="shared" si="0"/>
        <v>673.10357142857151</v>
      </c>
      <c r="G130" s="27">
        <v>1</v>
      </c>
      <c r="H130" s="28"/>
    </row>
    <row r="131" spans="1:9">
      <c r="C131" s="27" t="s">
        <v>13</v>
      </c>
      <c r="D131" s="27"/>
      <c r="E131" s="20">
        <f>G131*E130</f>
        <v>12.9</v>
      </c>
      <c r="F131" s="20">
        <f t="shared" si="0"/>
        <v>673.10357142857151</v>
      </c>
      <c r="G131" s="20">
        <v>1</v>
      </c>
    </row>
    <row r="132" spans="1:9" s="27" customFormat="1">
      <c r="B132" s="27" t="s">
        <v>14</v>
      </c>
      <c r="E132" s="27" t="s">
        <v>105</v>
      </c>
      <c r="F132" s="20" t="e">
        <f t="shared" si="0"/>
        <v>#VALUE!</v>
      </c>
      <c r="G132" s="27">
        <v>1</v>
      </c>
      <c r="H132" s="28"/>
    </row>
    <row r="133" spans="1:9">
      <c r="C133" s="27" t="s">
        <v>14</v>
      </c>
      <c r="D133" s="27"/>
      <c r="E133" s="20" t="s">
        <v>105</v>
      </c>
      <c r="F133" s="20" t="e">
        <f t="shared" si="0"/>
        <v>#VALUE!</v>
      </c>
      <c r="G133" s="20">
        <v>1</v>
      </c>
    </row>
    <row r="134" spans="1:9">
      <c r="C134" s="27"/>
      <c r="D134" s="3" t="s">
        <v>101</v>
      </c>
      <c r="E134" s="3"/>
      <c r="F134" s="27"/>
      <c r="G134" s="3"/>
      <c r="H134" s="26">
        <f>B467</f>
        <v>1.6096116897416801E-4</v>
      </c>
    </row>
    <row r="135" spans="1:9" s="31" customFormat="1">
      <c r="A135" s="31" t="s">
        <v>112</v>
      </c>
      <c r="E135" s="31">
        <f>E10</f>
        <v>41.7</v>
      </c>
      <c r="F135" s="31">
        <f>E135*(365.25/7)</f>
        <v>2175.846428571429</v>
      </c>
      <c r="H135" s="32"/>
      <c r="I135" s="31">
        <f>F135*H134</f>
        <v>0.35022678465112578</v>
      </c>
    </row>
    <row r="136" spans="1:9">
      <c r="C136" s="27"/>
      <c r="D136" s="27"/>
      <c r="F136" s="27"/>
    </row>
    <row r="137" spans="1:9" s="27" customFormat="1">
      <c r="A137" s="27" t="s">
        <v>16</v>
      </c>
      <c r="H137" s="28"/>
    </row>
    <row r="138" spans="1:9" s="27" customFormat="1">
      <c r="B138" s="27" t="s">
        <v>17</v>
      </c>
      <c r="E138" s="27">
        <f>E15</f>
        <v>61.7</v>
      </c>
      <c r="F138" s="27">
        <f t="shared" ref="F138:F151" si="1">E138*(365.25/7)</f>
        <v>3219.4178571428574</v>
      </c>
      <c r="G138" s="27">
        <v>1.0036231884057971</v>
      </c>
      <c r="H138" s="28"/>
    </row>
    <row r="139" spans="1:9">
      <c r="C139" s="27" t="s">
        <v>113</v>
      </c>
      <c r="D139" s="27"/>
      <c r="E139" s="20">
        <f>G139*E138</f>
        <v>17.660507246376813</v>
      </c>
      <c r="F139" s="20">
        <f t="shared" si="1"/>
        <v>921.50003881987584</v>
      </c>
      <c r="G139" s="20">
        <v>0.28623188405797101</v>
      </c>
    </row>
    <row r="140" spans="1:9">
      <c r="C140" s="27" t="s">
        <v>114</v>
      </c>
      <c r="D140" s="27"/>
      <c r="E140" s="20">
        <f>G140*E138</f>
        <v>9.8362318840579732</v>
      </c>
      <c r="F140" s="20">
        <f t="shared" si="1"/>
        <v>513.24052795031071</v>
      </c>
      <c r="G140" s="20">
        <v>0.15942028985507248</v>
      </c>
    </row>
    <row r="141" spans="1:9">
      <c r="C141" s="27" t="s">
        <v>115</v>
      </c>
      <c r="D141" s="27"/>
      <c r="E141" s="20">
        <f>G141*E138</f>
        <v>23.025724637681162</v>
      </c>
      <c r="F141" s="20">
        <f t="shared" si="1"/>
        <v>1201.4494177018635</v>
      </c>
      <c r="G141" s="20">
        <v>0.37318840579710144</v>
      </c>
    </row>
    <row r="142" spans="1:9">
      <c r="C142" s="27" t="s">
        <v>116</v>
      </c>
      <c r="D142" s="27"/>
      <c r="E142" s="20">
        <f>G142*E138</f>
        <v>5.8123188405797102</v>
      </c>
      <c r="F142" s="20">
        <f t="shared" si="1"/>
        <v>303.2784937888199</v>
      </c>
      <c r="G142" s="20">
        <v>9.420289855072464E-2</v>
      </c>
    </row>
    <row r="143" spans="1:9">
      <c r="C143" s="27" t="s">
        <v>117</v>
      </c>
      <c r="D143" s="27"/>
      <c r="E143" s="20">
        <f>G143*E138</f>
        <v>1.7884057971014493</v>
      </c>
      <c r="F143" s="20">
        <f t="shared" si="1"/>
        <v>93.316459627329195</v>
      </c>
      <c r="G143" s="20">
        <v>2.8985507246376812E-2</v>
      </c>
    </row>
    <row r="144" spans="1:9">
      <c r="C144" s="27" t="s">
        <v>118</v>
      </c>
      <c r="D144" s="27"/>
      <c r="E144" s="20">
        <f>G144*E138</f>
        <v>1.564855072463768</v>
      </c>
      <c r="F144" s="20">
        <f t="shared" si="1"/>
        <v>81.651902173913044</v>
      </c>
      <c r="G144" s="20">
        <v>2.5362318840579708E-2</v>
      </c>
    </row>
    <row r="145" spans="1:9">
      <c r="C145" s="27" t="s">
        <v>119</v>
      </c>
      <c r="D145" s="27"/>
      <c r="E145" s="20">
        <f>G145*E138</f>
        <v>2.235507246376812</v>
      </c>
      <c r="F145" s="20">
        <f t="shared" si="1"/>
        <v>116.64557453416151</v>
      </c>
      <c r="G145" s="20">
        <v>3.6231884057971016E-2</v>
      </c>
    </row>
    <row r="146" spans="1:9" s="27" customFormat="1">
      <c r="B146" s="27" t="s">
        <v>18</v>
      </c>
      <c r="E146" s="27">
        <f>E16</f>
        <v>12.4</v>
      </c>
      <c r="F146" s="27">
        <f t="shared" si="1"/>
        <v>647.01428571428573</v>
      </c>
      <c r="G146" s="27">
        <v>1</v>
      </c>
      <c r="H146" s="28"/>
    </row>
    <row r="147" spans="1:9">
      <c r="C147" s="27" t="s">
        <v>120</v>
      </c>
      <c r="D147" s="27"/>
      <c r="E147" s="20">
        <f>G147*E146</f>
        <v>5.2</v>
      </c>
      <c r="F147" s="20">
        <f t="shared" si="1"/>
        <v>271.32857142857142</v>
      </c>
      <c r="G147" s="20">
        <v>0.41935483870967744</v>
      </c>
    </row>
    <row r="148" spans="1:9">
      <c r="C148" s="27" t="s">
        <v>121</v>
      </c>
      <c r="D148" s="27"/>
      <c r="E148" s="20">
        <f>G148*E146</f>
        <v>1.4</v>
      </c>
      <c r="F148" s="20">
        <f t="shared" si="1"/>
        <v>73.05</v>
      </c>
      <c r="G148" s="20">
        <v>0.1129032258064516</v>
      </c>
    </row>
    <row r="149" spans="1:9">
      <c r="C149" s="27" t="s">
        <v>122</v>
      </c>
      <c r="D149" s="27"/>
      <c r="E149" s="20">
        <f>G149*E146</f>
        <v>4.4000000000000004</v>
      </c>
      <c r="F149" s="20">
        <f t="shared" si="1"/>
        <v>229.58571428571432</v>
      </c>
      <c r="G149" s="20">
        <v>0.35483870967741937</v>
      </c>
    </row>
    <row r="150" spans="1:9">
      <c r="C150" s="27" t="s">
        <v>123</v>
      </c>
      <c r="D150" s="27"/>
      <c r="E150" s="20">
        <f>G150*E146</f>
        <v>1</v>
      </c>
      <c r="F150" s="20">
        <f t="shared" si="1"/>
        <v>52.178571428571431</v>
      </c>
      <c r="G150" s="20">
        <v>8.0645161290322578E-2</v>
      </c>
    </row>
    <row r="151" spans="1:9">
      <c r="C151" s="27" t="s">
        <v>124</v>
      </c>
      <c r="D151" s="27"/>
      <c r="E151" s="20">
        <f>G151*E146</f>
        <v>0.4</v>
      </c>
      <c r="F151" s="20">
        <f t="shared" si="1"/>
        <v>20.871428571428574</v>
      </c>
      <c r="G151" s="20">
        <v>3.2258064516129031E-2</v>
      </c>
    </row>
    <row r="152" spans="1:9">
      <c r="C152" s="27"/>
      <c r="D152" s="2" t="s">
        <v>125</v>
      </c>
      <c r="H152" s="26">
        <f>B468</f>
        <v>1.9783800273003599E-4</v>
      </c>
    </row>
    <row r="153" spans="1:9">
      <c r="C153" s="27"/>
      <c r="D153" s="3" t="s">
        <v>126</v>
      </c>
      <c r="F153" s="27"/>
      <c r="G153" s="31"/>
      <c r="H153" s="26">
        <f>B469</f>
        <v>9.1374598860871899E-5</v>
      </c>
    </row>
    <row r="154" spans="1:9" s="31" customFormat="1">
      <c r="A154" s="31" t="s">
        <v>127</v>
      </c>
      <c r="E154" s="31">
        <f>E14</f>
        <v>74.099999999999994</v>
      </c>
      <c r="F154" s="31">
        <f>E154*(365.25/7)</f>
        <v>3866.4321428571429</v>
      </c>
      <c r="H154" s="32"/>
      <c r="I154" s="31">
        <f>F154*AVERAGE(H152:H153)</f>
        <v>0.5591104494552116</v>
      </c>
    </row>
    <row r="155" spans="1:9">
      <c r="C155" s="27"/>
      <c r="D155" s="27"/>
      <c r="F155" s="27"/>
    </row>
    <row r="156" spans="1:9" s="27" customFormat="1">
      <c r="A156" s="27" t="s">
        <v>19</v>
      </c>
      <c r="H156" s="28"/>
    </row>
    <row r="157" spans="1:9" s="27" customFormat="1">
      <c r="B157" s="27" t="s">
        <v>20</v>
      </c>
      <c r="E157" s="33">
        <f>E18</f>
        <v>38</v>
      </c>
      <c r="F157" s="27">
        <f>E157*(365.25/7)</f>
        <v>1982.7857142857144</v>
      </c>
      <c r="G157" s="27">
        <v>1.0151057401812689</v>
      </c>
      <c r="H157" s="28"/>
      <c r="I157" s="27">
        <f>F157*AVERAGE(H159:H160)</f>
        <v>0.19135624904697338</v>
      </c>
    </row>
    <row r="158" spans="1:9">
      <c r="C158" s="27" t="s">
        <v>20</v>
      </c>
      <c r="D158" s="27"/>
      <c r="E158" s="29">
        <f>G158*E157</f>
        <v>38</v>
      </c>
      <c r="F158" s="20">
        <f>E158*(365.25/7)</f>
        <v>1982.7857142857144</v>
      </c>
      <c r="G158" s="20">
        <v>1</v>
      </c>
    </row>
    <row r="159" spans="1:9">
      <c r="D159" s="30" t="s">
        <v>128</v>
      </c>
      <c r="E159" s="29"/>
      <c r="F159" s="27"/>
      <c r="H159" s="26">
        <f>B529</f>
        <v>5.8936399512656897E-5</v>
      </c>
    </row>
    <row r="160" spans="1:9">
      <c r="D160" s="34" t="s">
        <v>129</v>
      </c>
      <c r="E160" s="29"/>
      <c r="F160" s="27"/>
      <c r="H160" s="26">
        <f>B492</f>
        <v>1.3408117941004401E-4</v>
      </c>
    </row>
    <row r="161" spans="2:9" s="27" customFormat="1">
      <c r="B161" s="27" t="s">
        <v>21</v>
      </c>
      <c r="E161" s="33">
        <f>E19</f>
        <v>89</v>
      </c>
      <c r="F161" s="27">
        <f>E161*(365.25/7)</f>
        <v>4643.8928571428569</v>
      </c>
      <c r="G161" s="27">
        <v>1</v>
      </c>
      <c r="H161" s="28"/>
      <c r="I161" s="27">
        <f>SUM(I162,I168,I164)</f>
        <v>0.71570369099034825</v>
      </c>
    </row>
    <row r="162" spans="2:9">
      <c r="C162" s="27" t="s">
        <v>130</v>
      </c>
      <c r="D162" s="27"/>
      <c r="E162" s="29">
        <f>G162*E161</f>
        <v>55.333333333333343</v>
      </c>
      <c r="F162" s="20">
        <f>E162*(365.25/7)</f>
        <v>2887.2142857142862</v>
      </c>
      <c r="G162" s="20">
        <v>0.62172284644194764</v>
      </c>
      <c r="I162" s="20">
        <f>F162*H163</f>
        <v>0.38712109663809929</v>
      </c>
    </row>
    <row r="163" spans="2:9">
      <c r="C163" s="27"/>
      <c r="D163" s="34" t="s">
        <v>129</v>
      </c>
      <c r="E163" s="29"/>
      <c r="F163" s="27"/>
      <c r="H163" s="26">
        <f>B492</f>
        <v>1.3408117941004401E-4</v>
      </c>
    </row>
    <row r="164" spans="2:9">
      <c r="C164" s="27" t="s">
        <v>131</v>
      </c>
      <c r="D164" s="27"/>
      <c r="E164" s="29">
        <f>G164*E161</f>
        <v>4.6666666666666661</v>
      </c>
      <c r="F164" s="20">
        <f>E164*(365.25/7)</f>
        <v>243.49999999999997</v>
      </c>
      <c r="G164" s="20">
        <v>5.2434456928838948E-2</v>
      </c>
      <c r="I164" s="20">
        <f>F164*AVERAGE(H165:H167)</f>
        <v>0.12569382683710062</v>
      </c>
    </row>
    <row r="165" spans="2:9">
      <c r="C165" s="27"/>
      <c r="D165" s="34" t="s">
        <v>132</v>
      </c>
      <c r="E165" s="29"/>
      <c r="F165" s="27"/>
      <c r="H165" s="26">
        <f>B479</f>
        <v>8.3899075325234501E-4</v>
      </c>
    </row>
    <row r="166" spans="2:9">
      <c r="C166" s="27"/>
      <c r="D166" s="34" t="s">
        <v>133</v>
      </c>
      <c r="E166" s="29"/>
      <c r="F166" s="27"/>
      <c r="H166" s="26">
        <f>B478</f>
        <v>4.6337524758036899E-4</v>
      </c>
    </row>
    <row r="167" spans="2:9">
      <c r="C167" s="27"/>
      <c r="D167" s="34" t="s">
        <v>134</v>
      </c>
      <c r="E167" s="29"/>
      <c r="F167" s="27"/>
      <c r="H167" s="26">
        <f>B470</f>
        <v>2.4622324151349502E-4</v>
      </c>
    </row>
    <row r="168" spans="2:9">
      <c r="C168" s="27" t="s">
        <v>135</v>
      </c>
      <c r="D168" s="27"/>
      <c r="E168" s="29">
        <f>G168*E161</f>
        <v>28.999999999999996</v>
      </c>
      <c r="F168" s="20">
        <f>E168*(365.25/7)</f>
        <v>1513.1785714285713</v>
      </c>
      <c r="G168" s="20">
        <v>0.32584269662921345</v>
      </c>
      <c r="I168" s="20">
        <f>F168*H169</f>
        <v>0.20288876751514837</v>
      </c>
    </row>
    <row r="169" spans="2:9">
      <c r="C169" s="27"/>
      <c r="D169" s="34" t="s">
        <v>129</v>
      </c>
      <c r="E169" s="29"/>
      <c r="F169" s="27"/>
      <c r="H169" s="26">
        <f>B492</f>
        <v>1.3408117941004401E-4</v>
      </c>
    </row>
    <row r="170" spans="2:9" s="27" customFormat="1">
      <c r="B170" s="27" t="s">
        <v>22</v>
      </c>
      <c r="D170" s="27" t="s">
        <v>136</v>
      </c>
      <c r="E170" s="33">
        <f>(E200-SUM(E186,E177,E161,E157)) / 2</f>
        <v>17.399999999999991</v>
      </c>
      <c r="F170" s="27">
        <f>E170*(365.25/7)</f>
        <v>907.9071428571425</v>
      </c>
      <c r="G170" s="27">
        <v>1</v>
      </c>
      <c r="H170" s="28"/>
      <c r="I170" s="27">
        <f>SUM(I171,I175)</f>
        <v>0.15104533611167295</v>
      </c>
    </row>
    <row r="171" spans="2:9">
      <c r="C171" s="27" t="s">
        <v>137</v>
      </c>
      <c r="D171" s="27"/>
      <c r="E171" s="29">
        <f>G171*E170</f>
        <v>3.1537499999999983</v>
      </c>
      <c r="F171" s="20">
        <f>E171*(365.25/7)</f>
        <v>164.55816964285705</v>
      </c>
      <c r="G171" s="20">
        <v>0.18124999999999999</v>
      </c>
      <c r="I171" s="20">
        <f>F171*AVERAGE(H172:H174)</f>
        <v>8.4944337083036975E-2</v>
      </c>
    </row>
    <row r="172" spans="2:9">
      <c r="C172" s="27"/>
      <c r="D172" s="34" t="s">
        <v>132</v>
      </c>
      <c r="E172" s="29"/>
      <c r="F172" s="27"/>
      <c r="H172" s="26">
        <f>B479</f>
        <v>8.3899075325234501E-4</v>
      </c>
    </row>
    <row r="173" spans="2:9">
      <c r="C173" s="27"/>
      <c r="D173" s="34" t="s">
        <v>133</v>
      </c>
      <c r="E173" s="29"/>
      <c r="F173" s="27"/>
      <c r="H173" s="26">
        <f>B478</f>
        <v>4.6337524758036899E-4</v>
      </c>
    </row>
    <row r="174" spans="2:9">
      <c r="C174" s="27"/>
      <c r="D174" s="34" t="s">
        <v>134</v>
      </c>
      <c r="E174" s="29"/>
      <c r="F174" s="27"/>
      <c r="H174" s="26">
        <f>B470</f>
        <v>2.4622324151349502E-4</v>
      </c>
    </row>
    <row r="175" spans="2:9">
      <c r="C175" s="27" t="s">
        <v>138</v>
      </c>
      <c r="D175" s="27"/>
      <c r="E175" s="29">
        <f>G175*E170</f>
        <v>14.246249999999993</v>
      </c>
      <c r="F175" s="20">
        <f>E175*(365.25/7)</f>
        <v>743.34897321428537</v>
      </c>
      <c r="G175" s="20">
        <v>0.81874999999999998</v>
      </c>
      <c r="I175" s="20">
        <f>F175*H176</f>
        <v>6.6100999028635976E-2</v>
      </c>
    </row>
    <row r="176" spans="2:9">
      <c r="C176" s="27"/>
      <c r="D176" s="34" t="s">
        <v>139</v>
      </c>
      <c r="E176" s="29"/>
      <c r="F176" s="27"/>
      <c r="H176" s="26">
        <f>B555</f>
        <v>8.8923239838230102E-5</v>
      </c>
    </row>
    <row r="177" spans="1:9" s="27" customFormat="1">
      <c r="B177" s="27" t="s">
        <v>23</v>
      </c>
      <c r="E177" s="33">
        <f>E21</f>
        <v>38</v>
      </c>
      <c r="F177" s="27">
        <f>E177*(365.25/7)</f>
        <v>1982.7857142857144</v>
      </c>
      <c r="G177" s="27">
        <v>0.99595141700404854</v>
      </c>
      <c r="H177" s="28"/>
      <c r="I177" s="27">
        <f>SUM(I178,I180,I182,I184)</f>
        <v>0.14025817684067887</v>
      </c>
    </row>
    <row r="178" spans="1:9">
      <c r="A178" s="35"/>
      <c r="C178" s="27" t="s">
        <v>140</v>
      </c>
      <c r="D178" s="27"/>
      <c r="E178" s="29">
        <f>G178*E177</f>
        <v>3.384615384615385</v>
      </c>
      <c r="F178" s="20">
        <f>E178*(365.25/7)</f>
        <v>176.60439560439562</v>
      </c>
      <c r="G178" s="20">
        <v>8.9068825910931182E-2</v>
      </c>
      <c r="I178" s="20">
        <f>F178*H179</f>
        <v>2.1250772041151562E-2</v>
      </c>
    </row>
    <row r="179" spans="1:9">
      <c r="D179" s="34" t="s">
        <v>140</v>
      </c>
      <c r="E179" s="29"/>
      <c r="H179" s="26">
        <f>B489</f>
        <v>1.2032980248552E-4</v>
      </c>
    </row>
    <row r="180" spans="1:9">
      <c r="C180" s="27" t="s">
        <v>141</v>
      </c>
      <c r="D180" s="27"/>
      <c r="E180" s="29">
        <f>G180*E177</f>
        <v>1.5384615384615385</v>
      </c>
      <c r="F180" s="20">
        <f>E180*(365.25/7)</f>
        <v>80.274725274725284</v>
      </c>
      <c r="G180" s="20">
        <v>4.048582995951417E-2</v>
      </c>
      <c r="I180" s="20">
        <f>F180*H181</f>
        <v>1.280632485069722E-2</v>
      </c>
    </row>
    <row r="181" spans="1:9">
      <c r="D181" s="34" t="s">
        <v>142</v>
      </c>
      <c r="E181" s="29"/>
      <c r="H181" s="26">
        <f>B491</f>
        <v>1.5953121990601601E-4</v>
      </c>
    </row>
    <row r="182" spans="1:9">
      <c r="C182" s="27" t="s">
        <v>143</v>
      </c>
      <c r="D182" s="27"/>
      <c r="E182" s="29">
        <f>G182*E177</f>
        <v>32.92307692307692</v>
      </c>
      <c r="F182" s="20">
        <f>E182*(365.25/7)</f>
        <v>1717.8791208791208</v>
      </c>
      <c r="G182" s="20">
        <v>0.8663967611336032</v>
      </c>
      <c r="I182" s="20">
        <f>F182*H183</f>
        <v>0.10558911709037608</v>
      </c>
    </row>
    <row r="183" spans="1:9">
      <c r="D183" s="34" t="s">
        <v>144</v>
      </c>
      <c r="E183" s="29"/>
      <c r="F183" s="27"/>
      <c r="H183" s="26">
        <f>B541</f>
        <v>6.1464811934113902E-5</v>
      </c>
    </row>
    <row r="184" spans="1:9">
      <c r="C184" s="27" t="s">
        <v>145</v>
      </c>
      <c r="D184" s="35">
        <f>F177-SUM(F182,F180,F178)</f>
        <v>8.0274725274725824</v>
      </c>
      <c r="E184" s="29" t="s">
        <v>105</v>
      </c>
      <c r="F184" s="20" t="e">
        <f>E184*(365.25/7)</f>
        <v>#VALUE!</v>
      </c>
      <c r="G184" s="20">
        <v>4.0485829959514552E-3</v>
      </c>
      <c r="I184" s="20">
        <f>D184*H185</f>
        <v>6.119628584539921E-4</v>
      </c>
    </row>
    <row r="185" spans="1:9">
      <c r="D185" s="30" t="s">
        <v>146</v>
      </c>
      <c r="E185" s="29"/>
      <c r="F185" s="27"/>
      <c r="H185" s="26">
        <f>B540</f>
        <v>7.6233566213980704E-5</v>
      </c>
    </row>
    <row r="186" spans="1:9" s="27" customFormat="1">
      <c r="B186" s="27" t="s">
        <v>24</v>
      </c>
      <c r="E186" s="33">
        <f>E22</f>
        <v>48.8</v>
      </c>
      <c r="F186" s="27">
        <f>E186*(365.25/7)</f>
        <v>2546.3142857142857</v>
      </c>
      <c r="G186" s="27">
        <v>0.99722991689750695</v>
      </c>
      <c r="H186" s="28"/>
      <c r="I186" s="27">
        <f>SUM(I187,I189,I191,I193,I195)</f>
        <v>4.2402228794388206</v>
      </c>
    </row>
    <row r="187" spans="1:9">
      <c r="C187" s="27" t="s">
        <v>147</v>
      </c>
      <c r="D187" s="27"/>
      <c r="E187" s="29">
        <f>G187*E186</f>
        <v>42.040997229916897</v>
      </c>
      <c r="F187" s="20">
        <f>E187*(365.25/7)</f>
        <v>2193.6391768895924</v>
      </c>
      <c r="G187" s="20">
        <v>0.86149584487534625</v>
      </c>
      <c r="I187" s="20">
        <f>F187*H188</f>
        <v>4.0430951203058392</v>
      </c>
    </row>
    <row r="188" spans="1:9">
      <c r="D188" s="34" t="s">
        <v>148</v>
      </c>
      <c r="E188" s="29"/>
      <c r="H188" s="26">
        <f>B486</f>
        <v>1.8430994317117501E-3</v>
      </c>
    </row>
    <row r="189" spans="1:9">
      <c r="C189" s="27" t="s">
        <v>149</v>
      </c>
      <c r="D189" s="27"/>
      <c r="E189" s="29">
        <f>G189*E186</f>
        <v>4.731301939058171</v>
      </c>
      <c r="F189" s="20">
        <f>E189*(365.25/7)</f>
        <v>246.87257617728528</v>
      </c>
      <c r="G189" s="20">
        <v>9.6952908587257608E-2</v>
      </c>
      <c r="I189" s="20">
        <f>F189*H190</f>
        <v>0.1723499289501422</v>
      </c>
    </row>
    <row r="190" spans="1:9">
      <c r="C190" s="27"/>
      <c r="D190" s="34" t="s">
        <v>150</v>
      </c>
      <c r="E190" s="29"/>
      <c r="H190" s="26">
        <f>B488</f>
        <v>6.9813314876405498E-4</v>
      </c>
    </row>
    <row r="191" spans="1:9">
      <c r="C191" s="27" t="s">
        <v>151</v>
      </c>
      <c r="D191" s="27"/>
      <c r="E191" s="29">
        <f>G191*E186</f>
        <v>1.4869806094182825</v>
      </c>
      <c r="F191" s="20">
        <f>E191*(365.25/7)</f>
        <v>77.588523941432527</v>
      </c>
      <c r="G191" s="20">
        <v>3.0470914127423823E-2</v>
      </c>
      <c r="I191" s="20">
        <f>F191*H192</f>
        <v>1.9705140353259987E-2</v>
      </c>
    </row>
    <row r="192" spans="1:9">
      <c r="C192" s="27"/>
      <c r="D192" s="34" t="s">
        <v>152</v>
      </c>
      <c r="E192" s="29"/>
      <c r="H192" s="26">
        <f>B459</f>
        <v>2.53969779965583E-4</v>
      </c>
    </row>
    <row r="193" spans="1:9">
      <c r="C193" s="27" t="s">
        <v>153</v>
      </c>
      <c r="D193" s="35">
        <f>F186-SUM(F187,F189,F191,F195)</f>
        <v>7.0535021764940211</v>
      </c>
      <c r="E193" s="29" t="s">
        <v>105</v>
      </c>
      <c r="F193" s="20" t="e">
        <f>E193*(365.25/7)</f>
        <v>#VALUE!</v>
      </c>
      <c r="G193" s="20">
        <v>2.7700831024930483E-3</v>
      </c>
      <c r="I193" s="20">
        <f>D193*H194</f>
        <v>1.2681724573950005E-3</v>
      </c>
    </row>
    <row r="194" spans="1:9">
      <c r="C194" s="27"/>
      <c r="D194" s="34" t="s">
        <v>154</v>
      </c>
      <c r="E194" s="29"/>
      <c r="H194" s="26">
        <f>B473</f>
        <v>1.7979330347713199E-4</v>
      </c>
    </row>
    <row r="195" spans="1:9">
      <c r="C195" s="27" t="s">
        <v>155</v>
      </c>
      <c r="D195" s="27"/>
      <c r="E195" s="29">
        <f>G195*E186</f>
        <v>0.40554016620498606</v>
      </c>
      <c r="F195" s="20">
        <f>E195*(365.25/7)</f>
        <v>21.160506529481594</v>
      </c>
      <c r="G195" s="20">
        <v>8.3102493074792231E-3</v>
      </c>
      <c r="I195" s="20">
        <f>F195*H196</f>
        <v>3.8045173721849173E-3</v>
      </c>
    </row>
    <row r="196" spans="1:9">
      <c r="C196" s="27"/>
      <c r="D196" s="34" t="s">
        <v>154</v>
      </c>
      <c r="E196" s="29"/>
      <c r="H196" s="26">
        <f>B473</f>
        <v>1.7979330347713199E-4</v>
      </c>
    </row>
    <row r="197" spans="1:9" s="27" customFormat="1">
      <c r="B197" s="27" t="s">
        <v>25</v>
      </c>
      <c r="D197" s="27" t="s">
        <v>136</v>
      </c>
      <c r="E197" s="33">
        <f>(E200-SUM(E157,E161,E177,E186))/2</f>
        <v>17.399999999999991</v>
      </c>
      <c r="F197" s="27">
        <f>E197*(365.25/7)</f>
        <v>907.9071428571425</v>
      </c>
      <c r="G197" s="27">
        <v>1</v>
      </c>
      <c r="H197" s="28"/>
      <c r="I197" s="27">
        <f>F197*H199</f>
        <v>4.5958327343958334E-2</v>
      </c>
    </row>
    <row r="198" spans="1:9">
      <c r="C198" s="27" t="s">
        <v>25</v>
      </c>
      <c r="D198" s="27"/>
      <c r="E198" s="29" t="s">
        <v>105</v>
      </c>
      <c r="F198" s="27" t="e">
        <f>E198*(365.25/7)</f>
        <v>#VALUE!</v>
      </c>
      <c r="G198" s="20">
        <v>1</v>
      </c>
    </row>
    <row r="199" spans="1:9">
      <c r="C199" s="27"/>
      <c r="D199" s="34" t="s">
        <v>156</v>
      </c>
      <c r="E199" s="29"/>
      <c r="F199" s="27"/>
      <c r="H199" s="26">
        <f>B532</f>
        <v>5.0620074646983798E-5</v>
      </c>
    </row>
    <row r="200" spans="1:9" s="31" customFormat="1">
      <c r="A200" s="31" t="s">
        <v>157</v>
      </c>
      <c r="E200" s="36">
        <f>E17</f>
        <v>248.6</v>
      </c>
      <c r="F200" s="31">
        <f>E200*(365.25/7)</f>
        <v>12971.592857142858</v>
      </c>
      <c r="H200" s="32"/>
      <c r="I200" s="31">
        <f>SUM(I161,I170,I157,I177,I186,I197)</f>
        <v>5.4845446597724532</v>
      </c>
    </row>
    <row r="201" spans="1:9">
      <c r="C201" s="27"/>
      <c r="D201" s="27"/>
      <c r="E201" s="29"/>
      <c r="F201" s="27"/>
    </row>
    <row r="202" spans="1:9" s="27" customFormat="1">
      <c r="A202" s="27" t="s">
        <v>26</v>
      </c>
      <c r="E202" s="29"/>
      <c r="H202" s="28"/>
    </row>
    <row r="203" spans="1:9" s="27" customFormat="1">
      <c r="B203" s="27" t="s">
        <v>158</v>
      </c>
      <c r="E203" s="33">
        <f>E25</f>
        <v>26.9</v>
      </c>
      <c r="F203" s="27">
        <f>E203*(365.25/7)</f>
        <v>1403.6035714285715</v>
      </c>
      <c r="G203" s="27">
        <v>0.97826086956521752</v>
      </c>
      <c r="H203" s="28"/>
      <c r="I203" s="27">
        <f>SUM(I204,I206,I208)</f>
        <v>0.24540526174346647</v>
      </c>
    </row>
    <row r="204" spans="1:9">
      <c r="A204" s="20"/>
      <c r="C204" s="27" t="s">
        <v>159</v>
      </c>
      <c r="D204" s="27"/>
      <c r="E204" s="29">
        <f>G204*E203</f>
        <v>22.806521739130435</v>
      </c>
      <c r="F204" s="20">
        <f>E204*(365.25/7)</f>
        <v>1190.0117236024846</v>
      </c>
      <c r="G204" s="20">
        <v>0.84782608695652184</v>
      </c>
      <c r="I204" s="20">
        <f>F204*H205</f>
        <v>0.20647200652179293</v>
      </c>
    </row>
    <row r="205" spans="1:9">
      <c r="A205" s="20"/>
      <c r="C205" s="27"/>
      <c r="D205" s="34" t="s">
        <v>160</v>
      </c>
      <c r="E205" s="29"/>
      <c r="H205" s="26">
        <f>B484</f>
        <v>1.73504178510735E-4</v>
      </c>
    </row>
    <row r="206" spans="1:9">
      <c r="A206" s="20"/>
      <c r="C206" s="27" t="s">
        <v>161</v>
      </c>
      <c r="D206" s="27"/>
      <c r="E206" s="29">
        <f>G206*E203</f>
        <v>3.5086956521739125</v>
      </c>
      <c r="F206" s="20">
        <f>E206*(365.25/7)</f>
        <v>183.07872670807453</v>
      </c>
      <c r="G206" s="20">
        <v>0.13043478260869565</v>
      </c>
      <c r="I206" s="20">
        <f>F206*H207</f>
        <v>3.6219929634283561E-2</v>
      </c>
    </row>
    <row r="207" spans="1:9">
      <c r="A207" s="20"/>
      <c r="C207" s="27"/>
      <c r="D207" s="34" t="s">
        <v>125</v>
      </c>
      <c r="E207" s="29"/>
      <c r="H207" s="26">
        <f>B468</f>
        <v>1.9783800273003599E-4</v>
      </c>
    </row>
    <row r="208" spans="1:9">
      <c r="A208" s="20"/>
      <c r="C208" s="27" t="s">
        <v>162</v>
      </c>
      <c r="D208" s="27">
        <f>F203-SUM(F204,F206)</f>
        <v>30.51312111801235</v>
      </c>
      <c r="E208" s="29" t="s">
        <v>105</v>
      </c>
      <c r="F208" s="20" t="e">
        <f>E208*(365.25/7)</f>
        <v>#VALUE!</v>
      </c>
      <c r="G208" s="20">
        <v>2.1739130434782483E-2</v>
      </c>
      <c r="I208" s="20">
        <f>D208*H209</f>
        <v>2.713325587389976E-3</v>
      </c>
    </row>
    <row r="209" spans="1:9">
      <c r="A209" s="20"/>
      <c r="C209" s="27"/>
      <c r="D209" s="34" t="s">
        <v>139</v>
      </c>
      <c r="E209" s="29"/>
      <c r="H209" s="26">
        <f>B555</f>
        <v>8.8923239838230102E-5</v>
      </c>
    </row>
    <row r="210" spans="1:9" s="27" customFormat="1">
      <c r="B210" s="27" t="s">
        <v>28</v>
      </c>
      <c r="E210" s="33">
        <f>E234-SUM(E203,E213,E220,E223,E227)</f>
        <v>6.6999999999999957</v>
      </c>
      <c r="F210" s="27">
        <f>E210*(365.25/7)</f>
        <v>349.59642857142836</v>
      </c>
      <c r="G210" s="27">
        <v>1</v>
      </c>
      <c r="H210" s="28"/>
      <c r="I210" s="27">
        <f>F211*H212</f>
        <v>6.9163459190125079E-2</v>
      </c>
    </row>
    <row r="211" spans="1:9">
      <c r="A211" s="20"/>
      <c r="C211" s="27" t="s">
        <v>28</v>
      </c>
      <c r="D211" s="27"/>
      <c r="E211" s="29">
        <f>G211*E210</f>
        <v>6.6999999999999957</v>
      </c>
      <c r="F211" s="20">
        <f>E211*(365.25/7)</f>
        <v>349.59642857142836</v>
      </c>
      <c r="G211" s="20">
        <v>1</v>
      </c>
    </row>
    <row r="212" spans="1:9">
      <c r="A212" s="20"/>
      <c r="C212" s="27"/>
      <c r="D212" s="34" t="s">
        <v>125</v>
      </c>
      <c r="E212" s="29"/>
      <c r="H212" s="26">
        <f>B468</f>
        <v>1.9783800273003599E-4</v>
      </c>
    </row>
    <row r="213" spans="1:9" s="27" customFormat="1">
      <c r="B213" s="27" t="s">
        <v>29</v>
      </c>
      <c r="E213" s="33">
        <f>E27</f>
        <v>12.9</v>
      </c>
      <c r="F213" s="27">
        <f>E213*(365.25/7)</f>
        <v>673.10357142857151</v>
      </c>
      <c r="G213" s="27">
        <v>1</v>
      </c>
      <c r="H213" s="28"/>
      <c r="I213" s="27">
        <f>SUM(I214,I215,I217)</f>
        <v>8.5650646287084187E-2</v>
      </c>
    </row>
    <row r="214" spans="1:9">
      <c r="A214" s="20"/>
      <c r="C214" s="27" t="s">
        <v>163</v>
      </c>
      <c r="D214" s="27"/>
      <c r="E214" s="29">
        <f>G214*E213</f>
        <v>10.75</v>
      </c>
      <c r="F214" s="20">
        <f>E214*(365.25/7)</f>
        <v>560.91964285714289</v>
      </c>
      <c r="G214" s="20">
        <v>0.83333333333333326</v>
      </c>
      <c r="I214" s="20">
        <f>F214*H216</f>
        <v>7.421181900109064E-2</v>
      </c>
    </row>
    <row r="215" spans="1:9">
      <c r="A215" s="20"/>
      <c r="C215" s="27" t="s">
        <v>164</v>
      </c>
      <c r="D215" s="27"/>
      <c r="E215" s="29">
        <f>G215*E213</f>
        <v>1.075</v>
      </c>
      <c r="F215" s="20">
        <f>E215*(365.25/7)</f>
        <v>56.091964285714283</v>
      </c>
      <c r="G215" s="20">
        <v>8.3333333333333329E-2</v>
      </c>
      <c r="I215" s="20">
        <f>F215*H216</f>
        <v>7.4211819001090635E-3</v>
      </c>
    </row>
    <row r="216" spans="1:9">
      <c r="A216" s="20"/>
      <c r="C216" s="27"/>
      <c r="D216" s="34" t="s">
        <v>165</v>
      </c>
      <c r="E216" s="29"/>
      <c r="H216" s="26">
        <f>B482</f>
        <v>1.32303833438743E-4</v>
      </c>
    </row>
    <row r="217" spans="1:9">
      <c r="A217" s="20"/>
      <c r="C217" s="27" t="s">
        <v>166</v>
      </c>
      <c r="D217" s="27"/>
      <c r="E217" s="29">
        <f>G217*E213</f>
        <v>1.075</v>
      </c>
      <c r="F217" s="20">
        <f>E217*(365.25/7)</f>
        <v>56.091964285714283</v>
      </c>
      <c r="G217" s="20">
        <v>8.3333333333333329E-2</v>
      </c>
      <c r="I217" s="20">
        <f>F217*AVERAGE(H218:H219)</f>
        <v>4.0176453858844739E-3</v>
      </c>
    </row>
    <row r="218" spans="1:9">
      <c r="A218" s="20"/>
      <c r="C218" s="27"/>
      <c r="D218" s="34" t="s">
        <v>139</v>
      </c>
      <c r="E218" s="29"/>
      <c r="H218" s="26">
        <f>B555</f>
        <v>8.8923239838230102E-5</v>
      </c>
    </row>
    <row r="219" spans="1:9">
      <c r="A219" s="20"/>
      <c r="C219" s="27"/>
      <c r="D219" s="34" t="s">
        <v>167</v>
      </c>
      <c r="E219" s="29"/>
      <c r="H219" s="26">
        <f>B528</f>
        <v>5.4328844022477301E-5</v>
      </c>
    </row>
    <row r="220" spans="1:9" s="27" customFormat="1">
      <c r="B220" s="27" t="s">
        <v>168</v>
      </c>
      <c r="E220" s="33">
        <f>E28</f>
        <v>4.0999999999999996</v>
      </c>
      <c r="F220" s="27">
        <f>E220*(365.25/7)</f>
        <v>213.93214285714285</v>
      </c>
      <c r="G220" s="27">
        <v>1</v>
      </c>
      <c r="H220" s="28"/>
      <c r="I220" s="27">
        <f>F220*H222</f>
        <v>3.1285538258918624E-2</v>
      </c>
    </row>
    <row r="221" spans="1:9">
      <c r="A221" s="20"/>
      <c r="C221" s="27" t="s">
        <v>168</v>
      </c>
      <c r="D221" s="27"/>
      <c r="E221" s="29">
        <f>G221*E220</f>
        <v>4.0999999999999996</v>
      </c>
      <c r="F221" s="20">
        <f>E221*(365.25/7)</f>
        <v>213.93214285714285</v>
      </c>
      <c r="G221" s="20">
        <v>1</v>
      </c>
    </row>
    <row r="222" spans="1:9">
      <c r="A222" s="20"/>
      <c r="D222" s="3" t="s">
        <v>169</v>
      </c>
      <c r="E222" s="29"/>
      <c r="H222" s="26">
        <f>B485</f>
        <v>1.4624047532590801E-4</v>
      </c>
    </row>
    <row r="223" spans="1:9" s="27" customFormat="1">
      <c r="B223" s="27" t="s">
        <v>31</v>
      </c>
      <c r="E223" s="33">
        <f>E29</f>
        <v>8.1</v>
      </c>
      <c r="F223" s="27">
        <f>E223*(365.25/7)</f>
        <v>422.64642857142854</v>
      </c>
      <c r="G223" s="27">
        <v>1</v>
      </c>
      <c r="H223" s="28"/>
      <c r="I223" s="27">
        <f>SUM(I224:I225)</f>
        <v>6.1808014609083139E-2</v>
      </c>
    </row>
    <row r="224" spans="1:9">
      <c r="A224" s="20"/>
      <c r="C224" s="27" t="s">
        <v>170</v>
      </c>
      <c r="D224" s="27"/>
      <c r="E224" s="29">
        <f>G224*E223</f>
        <v>3.8812499999999996</v>
      </c>
      <c r="F224" s="20">
        <f>E224*(365.25/7)</f>
        <v>202.51808035714285</v>
      </c>
      <c r="G224" s="20">
        <v>0.47916666666666663</v>
      </c>
      <c r="I224" s="20">
        <f>F224*H226</f>
        <v>2.9616340333519005E-2</v>
      </c>
    </row>
    <row r="225" spans="1:9">
      <c r="A225" s="20"/>
      <c r="C225" s="27" t="s">
        <v>171</v>
      </c>
      <c r="D225" s="27"/>
      <c r="E225" s="29">
        <f>G225*E223</f>
        <v>4.21875</v>
      </c>
      <c r="F225" s="20">
        <f>E225*(365.25/7)</f>
        <v>220.12834821428572</v>
      </c>
      <c r="G225" s="20">
        <v>0.52083333333333337</v>
      </c>
      <c r="I225" s="20">
        <f>F225*H226</f>
        <v>3.2191674275564137E-2</v>
      </c>
    </row>
    <row r="226" spans="1:9">
      <c r="A226" s="20"/>
      <c r="D226" s="3" t="s">
        <v>169</v>
      </c>
      <c r="E226" s="29"/>
      <c r="H226" s="26">
        <f>B485</f>
        <v>1.4624047532590801E-4</v>
      </c>
    </row>
    <row r="227" spans="1:9" s="27" customFormat="1">
      <c r="B227" s="27" t="s">
        <v>32</v>
      </c>
      <c r="E227" s="33">
        <f>E30</f>
        <v>11.4</v>
      </c>
      <c r="F227" s="27">
        <f>E227*(365.25/7)</f>
        <v>594.83571428571429</v>
      </c>
      <c r="G227" s="27">
        <v>0.9882352941176471</v>
      </c>
      <c r="H227" s="28"/>
      <c r="I227" s="27">
        <f>SUM(I228,I231)</f>
        <v>7.0318090393734392E-2</v>
      </c>
    </row>
    <row r="228" spans="1:9">
      <c r="A228" s="20"/>
      <c r="C228" s="27" t="s">
        <v>172</v>
      </c>
      <c r="D228" s="27"/>
      <c r="E228" s="29">
        <f>G228*E227</f>
        <v>8.3152941176470598</v>
      </c>
      <c r="F228" s="20">
        <f>E228*(365.25/7)</f>
        <v>433.88016806722698</v>
      </c>
      <c r="G228" s="20">
        <v>0.72941176470588243</v>
      </c>
      <c r="I228" s="20">
        <f>F228*AVERAGE(H229:H230)</f>
        <v>6.0263431418772544E-2</v>
      </c>
    </row>
    <row r="229" spans="1:9">
      <c r="A229" s="20"/>
      <c r="C229" s="3"/>
      <c r="D229" s="3" t="s">
        <v>169</v>
      </c>
      <c r="E229" s="29"/>
      <c r="H229" s="26">
        <f>B485</f>
        <v>1.4624047532590801E-4</v>
      </c>
    </row>
    <row r="230" spans="1:9">
      <c r="A230" s="20"/>
      <c r="C230" s="37"/>
      <c r="D230" s="37" t="s">
        <v>173</v>
      </c>
      <c r="E230" s="29"/>
      <c r="H230" s="26">
        <f>B476</f>
        <v>1.3154789046745599E-4</v>
      </c>
    </row>
    <row r="231" spans="1:9">
      <c r="A231" s="20"/>
      <c r="C231" s="27" t="s">
        <v>174</v>
      </c>
      <c r="D231" s="27"/>
      <c r="E231" s="29">
        <f>G231*E227</f>
        <v>2.9505882352941182</v>
      </c>
      <c r="F231" s="20">
        <f>E231*(365.25/7)</f>
        <v>153.95747899159667</v>
      </c>
      <c r="G231" s="20">
        <v>0.25882352941176473</v>
      </c>
      <c r="I231" s="20">
        <f>F231*AVERAGE(H232:H233)</f>
        <v>1.005465897496185E-2</v>
      </c>
    </row>
    <row r="232" spans="1:9">
      <c r="A232" s="20"/>
      <c r="D232" s="38" t="s">
        <v>146</v>
      </c>
      <c r="E232" s="29"/>
      <c r="H232" s="26">
        <f>B540</f>
        <v>7.6233566213980704E-5</v>
      </c>
    </row>
    <row r="233" spans="1:9">
      <c r="A233" s="20"/>
      <c r="D233" s="3" t="s">
        <v>175</v>
      </c>
      <c r="E233" s="29"/>
      <c r="H233" s="26">
        <f>B556</f>
        <v>5.4382484929733503E-5</v>
      </c>
    </row>
    <row r="234" spans="1:9" s="31" customFormat="1">
      <c r="A234" s="31" t="s">
        <v>176</v>
      </c>
      <c r="E234" s="36">
        <f>E24</f>
        <v>70.099999999999994</v>
      </c>
      <c r="F234" s="31">
        <f>E234*(365.25/7)</f>
        <v>3657.7178571428572</v>
      </c>
      <c r="H234" s="32"/>
      <c r="I234" s="31">
        <f>SUM(I227,I220,I213,I210,I203,I223)</f>
        <v>0.56363101048241193</v>
      </c>
    </row>
    <row r="235" spans="1:9">
      <c r="C235" s="27"/>
      <c r="D235" s="27"/>
      <c r="F235" s="27"/>
    </row>
    <row r="236" spans="1:9" s="27" customFormat="1">
      <c r="A236" s="27" t="s">
        <v>33</v>
      </c>
      <c r="H236" s="28"/>
    </row>
    <row r="237" spans="1:9" s="27" customFormat="1">
      <c r="B237" s="27" t="s">
        <v>34</v>
      </c>
      <c r="E237" s="27">
        <f>E32</f>
        <v>10.6</v>
      </c>
      <c r="F237" s="27">
        <f>E237*(365.25/7)</f>
        <v>553.09285714285716</v>
      </c>
      <c r="G237" s="27">
        <v>0.98648648648648651</v>
      </c>
      <c r="H237" s="28"/>
      <c r="I237" s="27">
        <f>SUM(I238,I239,I241)</f>
        <v>7.1842780769546713E-2</v>
      </c>
    </row>
    <row r="238" spans="1:9">
      <c r="C238" s="27" t="s">
        <v>177</v>
      </c>
      <c r="D238" s="27"/>
      <c r="E238" s="20">
        <f>G238*E237</f>
        <v>8.4513513513513505</v>
      </c>
      <c r="F238" s="20">
        <f>E238*(365.25/7)</f>
        <v>440.97944015444011</v>
      </c>
      <c r="G238" s="20">
        <v>0.79729729729729726</v>
      </c>
      <c r="I238" s="20">
        <f>F238*H240</f>
        <v>5.8009915091836353E-2</v>
      </c>
    </row>
    <row r="239" spans="1:9">
      <c r="C239" s="27" t="s">
        <v>178</v>
      </c>
      <c r="D239" s="27"/>
      <c r="E239" s="20">
        <f>G239*E237</f>
        <v>0.2864864864864865</v>
      </c>
      <c r="F239" s="20">
        <f>E239*(365.25/7)</f>
        <v>14.948455598455601</v>
      </c>
      <c r="G239" s="20">
        <v>2.7027027027027029E-2</v>
      </c>
      <c r="I239" s="20">
        <f>F239*H240</f>
        <v>1.9664377997232665E-3</v>
      </c>
    </row>
    <row r="240" spans="1:9">
      <c r="C240" s="27"/>
      <c r="D240" s="37" t="s">
        <v>173</v>
      </c>
      <c r="H240" s="26">
        <f>B476</f>
        <v>1.3154789046745599E-4</v>
      </c>
    </row>
    <row r="241" spans="1:9">
      <c r="C241" s="27" t="s">
        <v>179</v>
      </c>
      <c r="D241" s="27"/>
      <c r="E241" s="20">
        <f>G241*E237</f>
        <v>1.7189189189189187</v>
      </c>
      <c r="F241" s="20">
        <f>E241*(365.25/7)</f>
        <v>89.690733590733586</v>
      </c>
      <c r="G241" s="20">
        <v>0.16216216216216214</v>
      </c>
      <c r="I241" s="20">
        <f>F241*H242</f>
        <v>1.1866427877987088E-2</v>
      </c>
    </row>
    <row r="242" spans="1:9">
      <c r="C242" s="27"/>
      <c r="D242" s="34" t="s">
        <v>165</v>
      </c>
      <c r="H242" s="26">
        <f>B482</f>
        <v>1.32303833438743E-4</v>
      </c>
    </row>
    <row r="243" spans="1:9" s="27" customFormat="1">
      <c r="B243" s="27" t="s">
        <v>35</v>
      </c>
      <c r="D243" s="27" t="s">
        <v>136</v>
      </c>
      <c r="E243" s="27">
        <f>(E251-E237)/2</f>
        <v>20.45</v>
      </c>
      <c r="F243" s="27">
        <f>E243*(365.25/7)</f>
        <v>1067.0517857142856</v>
      </c>
      <c r="G243" s="27">
        <v>0.96129032258064506</v>
      </c>
      <c r="H243" s="28"/>
      <c r="I243" s="27">
        <f>SUM(I244,I245,I246)</f>
        <v>4.5307009441736393E-2</v>
      </c>
    </row>
    <row r="244" spans="1:9">
      <c r="C244" s="27" t="s">
        <v>180</v>
      </c>
      <c r="D244" s="27"/>
      <c r="E244" s="20">
        <f>G244*E243</f>
        <v>13.853225806451611</v>
      </c>
      <c r="F244" s="20">
        <f>E244*(365.25/7)</f>
        <v>722.84153225806449</v>
      </c>
      <c r="G244" s="20">
        <v>0.67741935483870963</v>
      </c>
      <c r="I244" s="20">
        <f>F244*H247</f>
        <v>3.08911428011839E-2</v>
      </c>
    </row>
    <row r="245" spans="1:9">
      <c r="C245" s="27" t="s">
        <v>181</v>
      </c>
      <c r="D245" s="27"/>
      <c r="E245" s="20">
        <f>G245*E243</f>
        <v>5.8051612903225802</v>
      </c>
      <c r="F245" s="20">
        <f>E245*(365.25/7)</f>
        <v>302.90502304147464</v>
      </c>
      <c r="G245" s="20">
        <v>0.28387096774193549</v>
      </c>
      <c r="I245" s="20">
        <f>F245*H247</f>
        <v>1.294485984049611E-2</v>
      </c>
    </row>
    <row r="246" spans="1:9">
      <c r="C246" s="27" t="s">
        <v>182</v>
      </c>
      <c r="D246" s="27"/>
      <c r="E246" s="20">
        <f>G246*E243</f>
        <v>0.6596774193548387</v>
      </c>
      <c r="F246" s="20">
        <f>E246*(365.25/7)</f>
        <v>34.42102534562212</v>
      </c>
      <c r="G246" s="20">
        <v>3.2258064516129031E-2</v>
      </c>
      <c r="I246" s="20">
        <f>F246*H247</f>
        <v>1.4710068000563761E-3</v>
      </c>
    </row>
    <row r="247" spans="1:9">
      <c r="C247" s="27"/>
      <c r="D247" s="37" t="s">
        <v>183</v>
      </c>
      <c r="H247" s="26">
        <f>B550</f>
        <v>4.2735705438346799E-5</v>
      </c>
    </row>
    <row r="248" spans="1:9" s="27" customFormat="1">
      <c r="B248" s="27" t="s">
        <v>36</v>
      </c>
      <c r="D248" s="27" t="s">
        <v>136</v>
      </c>
      <c r="E248" s="27">
        <f>(E251-E237)/2</f>
        <v>20.45</v>
      </c>
      <c r="F248" s="20">
        <f>E248*(365.25/7)</f>
        <v>1067.0517857142856</v>
      </c>
      <c r="G248" s="27">
        <v>1</v>
      </c>
      <c r="H248" s="28"/>
      <c r="I248" s="27">
        <f>F248*H250</f>
        <v>6.9996475928568419E-2</v>
      </c>
    </row>
    <row r="249" spans="1:9">
      <c r="C249" s="27" t="s">
        <v>36</v>
      </c>
      <c r="D249" s="27"/>
      <c r="E249" s="20" t="s">
        <v>105</v>
      </c>
      <c r="F249" s="20" t="e">
        <f>E249*(365.25/7)</f>
        <v>#VALUE!</v>
      </c>
      <c r="G249" s="20">
        <v>1</v>
      </c>
    </row>
    <row r="250" spans="1:9">
      <c r="C250" s="27"/>
      <c r="D250" s="20" t="s">
        <v>184</v>
      </c>
      <c r="H250" s="26">
        <f>B549</f>
        <v>6.5598012079341302E-5</v>
      </c>
    </row>
    <row r="251" spans="1:9" s="31" customFormat="1">
      <c r="A251" s="31" t="s">
        <v>185</v>
      </c>
      <c r="E251" s="31">
        <f>E31</f>
        <v>51.5</v>
      </c>
      <c r="F251" s="31">
        <f>E251*(365.25/7)</f>
        <v>2687.1964285714289</v>
      </c>
      <c r="H251" s="32"/>
      <c r="I251" s="31">
        <f>SUM(I248,I243,I237)</f>
        <v>0.18714626613985152</v>
      </c>
    </row>
    <row r="252" spans="1:9">
      <c r="C252" s="27"/>
      <c r="D252" s="27"/>
      <c r="F252" s="27"/>
    </row>
    <row r="253" spans="1:9" s="27" customFormat="1">
      <c r="A253" s="27" t="s">
        <v>37</v>
      </c>
      <c r="H253" s="28"/>
    </row>
    <row r="254" spans="1:9" s="27" customFormat="1">
      <c r="B254" s="27" t="s">
        <v>38</v>
      </c>
      <c r="E254" s="27">
        <f>E36</f>
        <v>106.2</v>
      </c>
      <c r="F254" s="27">
        <f>E254*(365.25/7)</f>
        <v>5541.3642857142859</v>
      </c>
      <c r="G254" s="27">
        <v>0.96780684104627757</v>
      </c>
      <c r="H254" s="28"/>
      <c r="I254" s="27">
        <f>F254*H259</f>
        <v>0.54871364398762856</v>
      </c>
    </row>
    <row r="255" spans="1:9">
      <c r="C255" s="27" t="s">
        <v>186</v>
      </c>
      <c r="D255" s="27"/>
      <c r="E255" s="20">
        <f>G255*E254</f>
        <v>23.077665995975856</v>
      </c>
      <c r="F255" s="20">
        <f>E255*(365.25/7)</f>
        <v>1204.1596435757403</v>
      </c>
      <c r="G255" s="20">
        <v>0.21730382293762576</v>
      </c>
    </row>
    <row r="256" spans="1:9">
      <c r="C256" s="27" t="s">
        <v>187</v>
      </c>
      <c r="D256" s="27"/>
      <c r="E256" s="20">
        <f>G256*E254</f>
        <v>78.207645875251501</v>
      </c>
      <c r="F256" s="20">
        <f>E256*(365.25/7)</f>
        <v>4080.7632365622303</v>
      </c>
      <c r="G256" s="20">
        <v>0.73641851106639833</v>
      </c>
    </row>
    <row r="257" spans="1:9">
      <c r="C257" s="27" t="s">
        <v>188</v>
      </c>
      <c r="D257" s="27"/>
      <c r="E257" s="20" t="s">
        <v>105</v>
      </c>
      <c r="F257" s="20" t="e">
        <f>E257*(365.25/7)</f>
        <v>#VALUE!</v>
      </c>
      <c r="G257" s="20">
        <v>3.2193158953722434E-2</v>
      </c>
    </row>
    <row r="258" spans="1:9">
      <c r="C258" s="27" t="s">
        <v>189</v>
      </c>
      <c r="D258" s="27"/>
      <c r="E258" s="20">
        <f>G258*E254</f>
        <v>1.4957746478873237</v>
      </c>
      <c r="F258" s="20">
        <f>E258*(365.25/7)</f>
        <v>78.047384305834996</v>
      </c>
      <c r="G258" s="20">
        <v>1.408450704225352E-2</v>
      </c>
    </row>
    <row r="259" spans="1:9">
      <c r="C259" s="27"/>
      <c r="D259" s="34" t="s">
        <v>190</v>
      </c>
      <c r="H259" s="26">
        <f>B481</f>
        <v>9.9021399008583497E-5</v>
      </c>
    </row>
    <row r="260" spans="1:9" s="27" customFormat="1">
      <c r="B260" s="27" t="s">
        <v>39</v>
      </c>
      <c r="E260" s="27">
        <f>E37</f>
        <v>146.6</v>
      </c>
      <c r="F260" s="27">
        <f>E260*(365.25/7)</f>
        <v>7649.3785714285714</v>
      </c>
      <c r="G260" s="27">
        <v>1</v>
      </c>
      <c r="H260" s="28"/>
      <c r="I260" s="27">
        <f>SUM(I261,I263,I265,I267,I269)</f>
        <v>8.2168422705382103</v>
      </c>
    </row>
    <row r="261" spans="1:9">
      <c r="C261" s="27" t="s">
        <v>191</v>
      </c>
      <c r="D261" s="27"/>
      <c r="E261" s="20">
        <f>G261*E260</f>
        <v>13.365846599131693</v>
      </c>
      <c r="F261" s="20">
        <f>E261*(365.25/7)</f>
        <v>697.41078147612154</v>
      </c>
      <c r="G261" s="20">
        <v>9.1172214182344433E-2</v>
      </c>
      <c r="I261" s="20">
        <f>F261*H262</f>
        <v>6.9058591265435065E-2</v>
      </c>
    </row>
    <row r="262" spans="1:9">
      <c r="C262" s="27"/>
      <c r="D262" s="34" t="s">
        <v>190</v>
      </c>
      <c r="H262" s="26">
        <f>B481</f>
        <v>9.9021399008583497E-5</v>
      </c>
    </row>
    <row r="263" spans="1:9">
      <c r="C263" s="27" t="s">
        <v>192</v>
      </c>
      <c r="D263" s="27"/>
      <c r="E263" s="20">
        <f>G263*E260</f>
        <v>81.468017366136039</v>
      </c>
      <c r="F263" s="20">
        <f>E263*(365.25/7)</f>
        <v>4250.8847632830266</v>
      </c>
      <c r="G263" s="20">
        <v>0.55571635311143275</v>
      </c>
      <c r="I263" s="20">
        <f>F263*H264</f>
        <v>7.708312649728704</v>
      </c>
    </row>
    <row r="264" spans="1:9">
      <c r="C264" s="27"/>
      <c r="D264" s="20" t="s">
        <v>193</v>
      </c>
      <c r="H264" s="26">
        <f>B511</f>
        <v>1.81334312242693E-3</v>
      </c>
    </row>
    <row r="265" spans="1:9">
      <c r="C265" s="27" t="s">
        <v>194</v>
      </c>
      <c r="D265" s="27"/>
      <c r="E265" s="20">
        <f>G265*E260</f>
        <v>8.0619392185238787</v>
      </c>
      <c r="F265" s="20">
        <f>E265*(365.25/7)</f>
        <v>420.66047136654953</v>
      </c>
      <c r="G265" s="20">
        <v>5.4992764109985527E-2</v>
      </c>
      <c r="I265" s="20">
        <f>F265*H266</f>
        <v>7.5631935789239435E-2</v>
      </c>
    </row>
    <row r="266" spans="1:9">
      <c r="A266" s="20"/>
      <c r="C266" s="27"/>
      <c r="D266" s="37" t="s">
        <v>154</v>
      </c>
      <c r="H266" s="26">
        <f>B473</f>
        <v>1.7979330347713199E-4</v>
      </c>
    </row>
    <row r="267" spans="1:9">
      <c r="A267" s="20"/>
      <c r="C267" s="27" t="s">
        <v>195</v>
      </c>
      <c r="D267" s="27"/>
      <c r="E267" s="20">
        <f>G267*E260</f>
        <v>19.730535455861073</v>
      </c>
      <c r="F267" s="20">
        <f>E267*(365.25/7)</f>
        <v>1029.5111536076081</v>
      </c>
      <c r="G267" s="20">
        <v>0.13458755426917512</v>
      </c>
      <c r="I267" s="20">
        <f>F267*H268</f>
        <v>9.1547467228382293E-2</v>
      </c>
    </row>
    <row r="268" spans="1:9">
      <c r="A268" s="20"/>
      <c r="C268" s="27"/>
      <c r="D268" s="37" t="s">
        <v>139</v>
      </c>
      <c r="H268" s="26">
        <f>B555</f>
        <v>8.8923239838230102E-5</v>
      </c>
    </row>
    <row r="269" spans="1:9">
      <c r="A269" s="20"/>
      <c r="C269" s="27" t="s">
        <v>196</v>
      </c>
      <c r="D269" s="27"/>
      <c r="E269" s="20">
        <f>G269*E260</f>
        <v>23.973661360347325</v>
      </c>
      <c r="F269" s="20">
        <f>E269*(365.25/7)</f>
        <v>1250.9114016952658</v>
      </c>
      <c r="G269" s="20">
        <v>0.16353111432706224</v>
      </c>
      <c r="I269" s="20">
        <f>F269*H270</f>
        <v>0.27229162652644984</v>
      </c>
    </row>
    <row r="270" spans="1:9">
      <c r="A270" s="20"/>
      <c r="C270" s="27"/>
      <c r="D270" s="37" t="s">
        <v>197</v>
      </c>
      <c r="H270" s="26">
        <f>B516</f>
        <v>2.1767459002886499E-4</v>
      </c>
    </row>
    <row r="271" spans="1:9" s="27" customFormat="1">
      <c r="B271" s="27" t="s">
        <v>40</v>
      </c>
      <c r="E271" s="27">
        <f>E38</f>
        <v>36.299999999999997</v>
      </c>
      <c r="F271" s="27">
        <f>E271*(365.25/7)</f>
        <v>1894.0821428571428</v>
      </c>
      <c r="G271" s="27">
        <v>1.0047169811320757</v>
      </c>
      <c r="H271" s="28"/>
      <c r="I271" s="27">
        <f>SUM(I272,I274,I276,I278,I280,I282,I287)</f>
        <v>1.6866995648627285</v>
      </c>
    </row>
    <row r="272" spans="1:9">
      <c r="A272" s="20"/>
      <c r="C272" s="27" t="s">
        <v>198</v>
      </c>
      <c r="D272" s="27"/>
      <c r="E272" s="20">
        <f>G272*E271</f>
        <v>0.85613207547169812</v>
      </c>
      <c r="F272" s="20">
        <f>E272*(365.25/7)</f>
        <v>44.671748652291107</v>
      </c>
      <c r="G272" s="20">
        <v>2.358490566037736E-2</v>
      </c>
      <c r="I272" s="20">
        <f>F272*H273</f>
        <v>7.3688657737045499E-2</v>
      </c>
    </row>
    <row r="273" spans="1:9">
      <c r="A273" s="20"/>
      <c r="C273" s="27"/>
      <c r="D273" s="3" t="s">
        <v>199</v>
      </c>
      <c r="H273" s="26">
        <f>B512</f>
        <v>1.6495583889185E-3</v>
      </c>
    </row>
    <row r="274" spans="1:9">
      <c r="A274" s="20"/>
      <c r="C274" s="27" t="s">
        <v>200</v>
      </c>
      <c r="D274" s="27"/>
      <c r="E274" s="20">
        <f>G274*E271</f>
        <v>5.821698113207546</v>
      </c>
      <c r="F274" s="20">
        <f>E274*(365.25/7)</f>
        <v>303.76789083557946</v>
      </c>
      <c r="G274" s="20">
        <v>0.16037735849056603</v>
      </c>
      <c r="I274" s="20">
        <f>F274*H275</f>
        <v>0.55083541566083249</v>
      </c>
    </row>
    <row r="275" spans="1:9">
      <c r="A275" s="20"/>
      <c r="C275" s="27"/>
      <c r="D275" s="34" t="s">
        <v>193</v>
      </c>
      <c r="H275" s="26">
        <f>B511</f>
        <v>1.81334312242693E-3</v>
      </c>
    </row>
    <row r="276" spans="1:9">
      <c r="A276" s="20"/>
      <c r="C276" s="27" t="s">
        <v>201</v>
      </c>
      <c r="D276" s="27"/>
      <c r="E276" s="20">
        <f>G276*E271</f>
        <v>3.2533018867924524</v>
      </c>
      <c r="F276" s="20">
        <f>E276*(365.25/7)</f>
        <v>169.75264487870618</v>
      </c>
      <c r="G276" s="20">
        <v>8.9622641509433956E-2</v>
      </c>
      <c r="I276" s="20">
        <f>F276*H277</f>
        <v>0.13764907257467343</v>
      </c>
    </row>
    <row r="277" spans="1:9">
      <c r="A277" s="20"/>
      <c r="C277" s="27"/>
      <c r="D277" s="3" t="s">
        <v>202</v>
      </c>
      <c r="H277" s="26">
        <f>B514</f>
        <v>8.1088028214834705E-4</v>
      </c>
    </row>
    <row r="278" spans="1:9">
      <c r="A278" s="20"/>
      <c r="C278" s="27" t="s">
        <v>203</v>
      </c>
      <c r="D278" s="27"/>
      <c r="E278" s="20">
        <f>G278*E271</f>
        <v>19.691037735849058</v>
      </c>
      <c r="F278" s="20">
        <f>E278*(365.25/7)</f>
        <v>1027.4502190026956</v>
      </c>
      <c r="G278" s="20">
        <v>0.54245283018867929</v>
      </c>
      <c r="I278" s="20">
        <f>F278*H279</f>
        <v>0.83313912347828678</v>
      </c>
    </row>
    <row r="279" spans="1:9">
      <c r="A279" s="20"/>
      <c r="C279" s="27"/>
      <c r="D279" s="3" t="s">
        <v>202</v>
      </c>
      <c r="H279" s="26">
        <f>B514</f>
        <v>8.1088028214834705E-4</v>
      </c>
    </row>
    <row r="280" spans="1:9">
      <c r="A280" s="20"/>
      <c r="C280" s="27" t="s">
        <v>204</v>
      </c>
      <c r="D280" s="27"/>
      <c r="E280" s="20">
        <f>G280*E271</f>
        <v>0.85613207547169812</v>
      </c>
      <c r="F280" s="20">
        <f>E280*(365.25/7)</f>
        <v>44.671748652291107</v>
      </c>
      <c r="G280" s="20">
        <v>2.358490566037736E-2</v>
      </c>
      <c r="I280" s="20">
        <f>F280*H281</f>
        <v>2.3319963395570544E-2</v>
      </c>
    </row>
    <row r="281" spans="1:9">
      <c r="A281" s="20"/>
      <c r="C281" s="27"/>
      <c r="D281" s="3" t="s">
        <v>205</v>
      </c>
      <c r="H281" s="26">
        <f>B513</f>
        <v>5.2202933843232299E-4</v>
      </c>
    </row>
    <row r="282" spans="1:9">
      <c r="C282" s="27" t="s">
        <v>206</v>
      </c>
      <c r="D282" s="27"/>
      <c r="E282" s="20" t="s">
        <v>105</v>
      </c>
      <c r="F282" s="20" t="e">
        <f>E282*(365.25/7)</f>
        <v>#VALUE!</v>
      </c>
      <c r="G282" s="20">
        <v>-4.7169811320757482E-3</v>
      </c>
      <c r="I282" s="20">
        <v>0</v>
      </c>
    </row>
    <row r="283" spans="1:9">
      <c r="C283" s="27"/>
      <c r="D283" s="1" t="s">
        <v>193</v>
      </c>
    </row>
    <row r="284" spans="1:9">
      <c r="C284" s="27"/>
      <c r="D284" s="1" t="s">
        <v>199</v>
      </c>
    </row>
    <row r="285" spans="1:9">
      <c r="C285" s="27"/>
      <c r="D285" s="1" t="s">
        <v>205</v>
      </c>
    </row>
    <row r="286" spans="1:9">
      <c r="C286" s="27"/>
      <c r="D286" s="1" t="s">
        <v>202</v>
      </c>
    </row>
    <row r="287" spans="1:9">
      <c r="C287" s="27" t="s">
        <v>207</v>
      </c>
      <c r="D287" s="27"/>
      <c r="E287" s="20">
        <f>G287*E271</f>
        <v>5.992924528301887</v>
      </c>
      <c r="F287" s="20">
        <f>E287*(365.25/7)</f>
        <v>312.70224056603774</v>
      </c>
      <c r="G287" s="20">
        <v>0.16509433962264153</v>
      </c>
      <c r="I287" s="20">
        <f>F287*H288</f>
        <v>6.8067332016319787E-2</v>
      </c>
    </row>
    <row r="288" spans="1:9">
      <c r="C288" s="27"/>
      <c r="D288" s="37" t="s">
        <v>197</v>
      </c>
      <c r="H288" s="26">
        <f>B516</f>
        <v>2.1767459002886499E-4</v>
      </c>
    </row>
    <row r="289" spans="1:9" s="31" customFormat="1">
      <c r="A289" s="31" t="s">
        <v>208</v>
      </c>
      <c r="E289" s="31">
        <f>E35</f>
        <v>289.2</v>
      </c>
      <c r="F289" s="31">
        <f>E289*(365.25/7)</f>
        <v>15090.042857142857</v>
      </c>
      <c r="H289" s="32"/>
      <c r="I289" s="31">
        <f>SUM(I254,I260,I271)</f>
        <v>10.452255479388567</v>
      </c>
    </row>
    <row r="290" spans="1:9">
      <c r="C290" s="27"/>
      <c r="D290" s="27"/>
      <c r="F290" s="27"/>
    </row>
    <row r="291" spans="1:9" s="27" customFormat="1">
      <c r="A291" s="27" t="s">
        <v>41</v>
      </c>
      <c r="H291" s="28"/>
    </row>
    <row r="292" spans="1:9" s="27" customFormat="1">
      <c r="B292" s="27" t="s">
        <v>42</v>
      </c>
      <c r="E292" s="27">
        <f>E40</f>
        <v>1.6</v>
      </c>
      <c r="F292" s="27">
        <f>E292*(365.25/7)</f>
        <v>83.485714285714295</v>
      </c>
      <c r="G292" s="27">
        <v>1</v>
      </c>
      <c r="H292" s="28"/>
      <c r="I292" s="27">
        <f>F292*H294</f>
        <v>1.8061800806355804E-2</v>
      </c>
    </row>
    <row r="293" spans="1:9">
      <c r="C293" s="27" t="s">
        <v>42</v>
      </c>
      <c r="D293" s="27"/>
      <c r="E293" s="20">
        <f>G293*E292</f>
        <v>1.6</v>
      </c>
      <c r="F293" s="20">
        <f>E293*(365.25/7)</f>
        <v>83.485714285714295</v>
      </c>
      <c r="G293" s="20">
        <v>1</v>
      </c>
    </row>
    <row r="294" spans="1:9">
      <c r="C294" s="27"/>
      <c r="D294" s="3" t="s">
        <v>209</v>
      </c>
      <c r="H294" s="26">
        <f>B515</f>
        <v>2.1634600555183199E-4</v>
      </c>
    </row>
    <row r="295" spans="1:9" s="27" customFormat="1">
      <c r="B295" s="27" t="s">
        <v>43</v>
      </c>
      <c r="D295" s="27" t="s">
        <v>136</v>
      </c>
      <c r="E295" s="27">
        <f>E301-SUM(E298,E292)</f>
        <v>2.2000000000000028</v>
      </c>
      <c r="F295" s="27">
        <f>E295*(365.25/7)</f>
        <v>114.7928571428573</v>
      </c>
      <c r="G295" s="27">
        <v>1</v>
      </c>
      <c r="H295" s="28"/>
      <c r="I295" s="27">
        <f>F295*H297</f>
        <v>1.5187535051386012E-2</v>
      </c>
    </row>
    <row r="296" spans="1:9">
      <c r="C296" s="27" t="s">
        <v>43</v>
      </c>
      <c r="D296" s="27"/>
      <c r="E296" s="20">
        <f>G296*E295</f>
        <v>2.2000000000000028</v>
      </c>
      <c r="F296" s="20">
        <f>E296*(365.25/7)</f>
        <v>114.7928571428573</v>
      </c>
      <c r="G296" s="20">
        <v>1</v>
      </c>
    </row>
    <row r="297" spans="1:9">
      <c r="C297" s="27"/>
      <c r="D297" s="37" t="s">
        <v>165</v>
      </c>
      <c r="H297" s="26">
        <f>B482</f>
        <v>1.32303833438743E-4</v>
      </c>
    </row>
    <row r="298" spans="1:9" s="27" customFormat="1">
      <c r="B298" s="27" t="s">
        <v>44</v>
      </c>
      <c r="E298" s="27">
        <f>E42</f>
        <v>36.799999999999997</v>
      </c>
      <c r="F298" s="27">
        <f>E298*(365.25/7)</f>
        <v>1920.1714285714286</v>
      </c>
      <c r="G298" s="27">
        <v>1</v>
      </c>
      <c r="H298" s="28"/>
      <c r="I298" s="27">
        <f>F298*H300</f>
        <v>6.9008778543841034E-2</v>
      </c>
    </row>
    <row r="299" spans="1:9">
      <c r="C299" s="27" t="s">
        <v>44</v>
      </c>
      <c r="D299" s="27"/>
      <c r="E299" s="20">
        <f>G299*E298</f>
        <v>36.799999999999997</v>
      </c>
      <c r="F299" s="20">
        <f>E299*(365.25/7)</f>
        <v>1920.1714285714286</v>
      </c>
      <c r="G299" s="20">
        <v>1</v>
      </c>
    </row>
    <row r="300" spans="1:9">
      <c r="C300" s="27"/>
      <c r="D300" s="37" t="s">
        <v>210</v>
      </c>
      <c r="H300" s="26">
        <f>B521</f>
        <v>3.59388633311674E-5</v>
      </c>
    </row>
    <row r="301" spans="1:9" s="31" customFormat="1">
      <c r="A301" s="31" t="s">
        <v>211</v>
      </c>
      <c r="E301" s="31">
        <f>E39</f>
        <v>40.6</v>
      </c>
      <c r="F301" s="31">
        <f>E301*(365.25/7)</f>
        <v>2118.4500000000003</v>
      </c>
      <c r="H301" s="32"/>
      <c r="I301" s="31">
        <f>SUM(I292,I295,I298)</f>
        <v>0.10225811440158285</v>
      </c>
    </row>
    <row r="302" spans="1:9">
      <c r="C302" s="27"/>
      <c r="D302" s="27"/>
      <c r="F302" s="27"/>
    </row>
    <row r="303" spans="1:9" s="27" customFormat="1">
      <c r="A303" s="27" t="s">
        <v>45</v>
      </c>
      <c r="H303" s="28"/>
    </row>
    <row r="304" spans="1:9" s="27" customFormat="1">
      <c r="B304" s="27" t="s">
        <v>46</v>
      </c>
      <c r="E304" s="27">
        <f>E44</f>
        <v>19.2</v>
      </c>
      <c r="F304" s="27">
        <f>E304*(365.25/7)</f>
        <v>1001.8285714285714</v>
      </c>
      <c r="G304" s="27">
        <v>1.0000000000000002</v>
      </c>
      <c r="H304" s="28"/>
      <c r="I304" s="27">
        <f>SUM(I305,I306,I307,I309)</f>
        <v>0.13162759316434991</v>
      </c>
    </row>
    <row r="305" spans="1:9">
      <c r="C305" s="27" t="s">
        <v>212</v>
      </c>
      <c r="D305" s="27"/>
      <c r="E305" s="20">
        <f>G305*E304</f>
        <v>9.7352112676056333</v>
      </c>
      <c r="F305" s="20">
        <f>E305*(365.25/7)</f>
        <v>507.96941649899395</v>
      </c>
      <c r="G305" s="20">
        <v>0.50704225352112675</v>
      </c>
      <c r="I305" s="20">
        <f>F305*H308</f>
        <v>6.7206301072458369E-2</v>
      </c>
    </row>
    <row r="306" spans="1:9">
      <c r="C306" s="27" t="s">
        <v>213</v>
      </c>
      <c r="D306" s="27"/>
      <c r="E306" s="20">
        <f>G306*E304</f>
        <v>5.0028169014084511</v>
      </c>
      <c r="F306" s="20">
        <f>E306*(365.25/7)</f>
        <v>261.03983903420527</v>
      </c>
      <c r="G306" s="20">
        <v>0.26056338028169018</v>
      </c>
      <c r="I306" s="20">
        <f>F306*H308</f>
        <v>3.453657138445778E-2</v>
      </c>
    </row>
    <row r="307" spans="1:9">
      <c r="C307" s="27" t="s">
        <v>214</v>
      </c>
      <c r="D307" s="27"/>
      <c r="E307" s="20">
        <f>G307*E304</f>
        <v>4.056338028169014</v>
      </c>
      <c r="F307" s="20">
        <f>E307*(365.25/7)</f>
        <v>211.65392354124748</v>
      </c>
      <c r="G307" s="20">
        <v>0.21126760563380284</v>
      </c>
      <c r="I307" s="20">
        <f>F307*H308</f>
        <v>2.8002625446857651E-2</v>
      </c>
    </row>
    <row r="308" spans="1:9">
      <c r="C308" s="27"/>
      <c r="D308" s="37" t="s">
        <v>165</v>
      </c>
      <c r="H308" s="26">
        <f>B482</f>
        <v>1.32303833438743E-4</v>
      </c>
    </row>
    <row r="309" spans="1:9">
      <c r="C309" s="27" t="s">
        <v>215</v>
      </c>
      <c r="D309" s="27"/>
      <c r="E309" s="20">
        <f>G309*E304</f>
        <v>0.40563380281690137</v>
      </c>
      <c r="F309" s="20">
        <f>E309*(365.25/7)</f>
        <v>21.165392354124748</v>
      </c>
      <c r="G309" s="20">
        <v>2.1126760563380281E-2</v>
      </c>
      <c r="I309" s="20">
        <f>F309*H310</f>
        <v>1.8820952605760766E-3</v>
      </c>
    </row>
    <row r="310" spans="1:9">
      <c r="C310" s="27"/>
      <c r="D310" s="37" t="s">
        <v>139</v>
      </c>
      <c r="H310" s="26">
        <f>B555</f>
        <v>8.8923239838230102E-5</v>
      </c>
    </row>
    <row r="311" spans="1:9" s="27" customFormat="1">
      <c r="B311" s="27" t="s">
        <v>47</v>
      </c>
      <c r="E311" s="27">
        <f>(E346-SUM(E343,E337,E331,E322,E314,E304))/2</f>
        <v>7.7999999999999972</v>
      </c>
      <c r="F311" s="27">
        <f>E311*(365.25/7)</f>
        <v>406.99285714285702</v>
      </c>
      <c r="G311" s="27">
        <v>1</v>
      </c>
      <c r="H311" s="28"/>
      <c r="I311" s="27">
        <f>E311*H313</f>
        <v>1.1406757075420821E-3</v>
      </c>
    </row>
    <row r="312" spans="1:9">
      <c r="C312" s="27" t="s">
        <v>47</v>
      </c>
      <c r="D312" s="27"/>
      <c r="E312" s="20" t="s">
        <v>105</v>
      </c>
      <c r="F312" s="20" t="e">
        <f>E312*(365.25/7)</f>
        <v>#VALUE!</v>
      </c>
      <c r="G312" s="20">
        <v>1</v>
      </c>
    </row>
    <row r="313" spans="1:9">
      <c r="C313" s="37"/>
      <c r="D313" s="37" t="s">
        <v>169</v>
      </c>
      <c r="H313" s="26">
        <f>B485</f>
        <v>1.4624047532590801E-4</v>
      </c>
    </row>
    <row r="314" spans="1:9" s="27" customFormat="1">
      <c r="B314" s="27" t="s">
        <v>48</v>
      </c>
      <c r="E314" s="27">
        <f>E46</f>
        <v>25.2</v>
      </c>
      <c r="F314" s="27">
        <f>E314*(365.25/7)</f>
        <v>1314.9</v>
      </c>
      <c r="G314" s="27">
        <v>1.0050251256281406</v>
      </c>
      <c r="H314" s="28"/>
      <c r="I314" s="27">
        <f>SUM(I315,I316,I318,I320)</f>
        <v>0.292217817721101</v>
      </c>
    </row>
    <row r="315" spans="1:9">
      <c r="A315" s="20"/>
      <c r="C315" s="27" t="s">
        <v>216</v>
      </c>
      <c r="D315" s="27"/>
      <c r="E315" s="20">
        <f>G315*E314</f>
        <v>5.3185929648241208</v>
      </c>
      <c r="F315" s="20">
        <f>E315*(365.25/7)</f>
        <v>277.51658291457289</v>
      </c>
      <c r="G315" s="20">
        <v>0.21105527638190957</v>
      </c>
      <c r="I315" s="20">
        <f>F315*H317</f>
        <v>4.0584156996248899E-2</v>
      </c>
    </row>
    <row r="316" spans="1:9">
      <c r="A316" s="20"/>
      <c r="C316" s="27" t="s">
        <v>217</v>
      </c>
      <c r="D316" s="27"/>
      <c r="E316" s="20">
        <f>G316*E314</f>
        <v>5.6984924623115578</v>
      </c>
      <c r="F316" s="20">
        <f>E316*(365.25/7)</f>
        <v>297.3391959798995</v>
      </c>
      <c r="G316" s="20">
        <v>0.22613065326633167</v>
      </c>
      <c r="I316" s="20">
        <f>F316*H317</f>
        <v>4.3483025353123816E-2</v>
      </c>
    </row>
    <row r="317" spans="1:9">
      <c r="A317" s="20"/>
      <c r="D317" s="37" t="s">
        <v>169</v>
      </c>
      <c r="H317" s="26">
        <f>B485</f>
        <v>1.4624047532590801E-4</v>
      </c>
    </row>
    <row r="318" spans="1:9">
      <c r="A318" s="20"/>
      <c r="C318" s="27" t="s">
        <v>218</v>
      </c>
      <c r="D318" s="27"/>
      <c r="E318" s="20">
        <f>G318*E314</f>
        <v>7.0914572864321608</v>
      </c>
      <c r="F318" s="20">
        <f>E318*(365.25/7)</f>
        <v>370.02211055276382</v>
      </c>
      <c r="G318" s="20">
        <v>0.28140703517587939</v>
      </c>
      <c r="I318" s="20">
        <f>F318*H319</f>
        <v>0.1530721365911048</v>
      </c>
    </row>
    <row r="319" spans="1:9">
      <c r="A319" s="20"/>
      <c r="D319" s="3" t="s">
        <v>219</v>
      </c>
      <c r="H319" s="26">
        <f>B475</f>
        <v>4.1368375625563399E-4</v>
      </c>
    </row>
    <row r="320" spans="1:9">
      <c r="A320" s="20"/>
      <c r="C320" s="27" t="s">
        <v>220</v>
      </c>
      <c r="D320" s="27"/>
      <c r="E320" s="20">
        <f>G320*E314</f>
        <v>7.2180904522613067</v>
      </c>
      <c r="F320" s="20">
        <f>E320*(365.25/7)</f>
        <v>376.62964824120604</v>
      </c>
      <c r="G320" s="20">
        <v>0.28643216080402012</v>
      </c>
      <c r="I320" s="20">
        <f>F320*H321</f>
        <v>5.5078498780623507E-2</v>
      </c>
    </row>
    <row r="321" spans="1:9">
      <c r="A321" s="20"/>
      <c r="C321" s="37"/>
      <c r="D321" s="37" t="s">
        <v>169</v>
      </c>
      <c r="H321" s="26">
        <f>B485</f>
        <v>1.4624047532590801E-4</v>
      </c>
    </row>
    <row r="322" spans="1:9" s="27" customFormat="1">
      <c r="B322" s="27" t="s">
        <v>49</v>
      </c>
      <c r="E322" s="27">
        <f>E47</f>
        <v>54.3</v>
      </c>
      <c r="F322" s="27">
        <f>E322*(365.25/7)</f>
        <v>2833.2964285714284</v>
      </c>
      <c r="G322" s="27">
        <v>1.0000000000000002</v>
      </c>
      <c r="H322" s="28"/>
      <c r="I322" s="27">
        <f>SUM(I323,I325,I327,I329)</f>
        <v>0.20744918725854347</v>
      </c>
    </row>
    <row r="323" spans="1:9">
      <c r="A323" s="20"/>
      <c r="C323" s="27" t="s">
        <v>221</v>
      </c>
      <c r="D323" s="27"/>
      <c r="E323" s="20">
        <f>G323*E322</f>
        <v>15.019148936170213</v>
      </c>
      <c r="F323" s="20">
        <f>E323*(365.25/7)</f>
        <v>783.67773556231009</v>
      </c>
      <c r="G323" s="20">
        <v>0.27659574468085107</v>
      </c>
      <c r="I323" s="20">
        <f>F323*H324</f>
        <v>8.6289911711310008E-2</v>
      </c>
    </row>
    <row r="324" spans="1:9">
      <c r="A324" s="20"/>
      <c r="D324" s="3" t="s">
        <v>222</v>
      </c>
      <c r="H324" s="26">
        <f>B553</f>
        <v>1.10108923343847E-4</v>
      </c>
    </row>
    <row r="325" spans="1:9">
      <c r="A325" s="20"/>
      <c r="C325" s="27" t="s">
        <v>223</v>
      </c>
      <c r="D325" s="27"/>
      <c r="E325" s="20">
        <f>G325*E322</f>
        <v>28.05775075987842</v>
      </c>
      <c r="F325" s="20">
        <f>E325*(365.25/7)</f>
        <v>1464.0133521493706</v>
      </c>
      <c r="G325" s="20">
        <v>0.51671732522796354</v>
      </c>
      <c r="I325" s="20">
        <f>F325*H326</f>
        <v>9.4307234011086483E-2</v>
      </c>
    </row>
    <row r="326" spans="1:9">
      <c r="A326" s="20"/>
      <c r="D326" s="3" t="s">
        <v>224</v>
      </c>
      <c r="H326" s="26">
        <f>B552</f>
        <v>6.4416922067432405E-5</v>
      </c>
    </row>
    <row r="327" spans="1:9">
      <c r="A327" s="20"/>
      <c r="C327" s="27" t="s">
        <v>225</v>
      </c>
      <c r="D327" s="27"/>
      <c r="E327" s="20">
        <f>G327*E322</f>
        <v>3.7960486322188447</v>
      </c>
      <c r="F327" s="20">
        <f>E327*(365.25/7)</f>
        <v>198.07239470256187</v>
      </c>
      <c r="G327" s="20">
        <v>6.9908814589665649E-2</v>
      </c>
      <c r="I327" s="20">
        <f>F327*H328</f>
        <v>1.0401976763652562E-2</v>
      </c>
    </row>
    <row r="328" spans="1:9">
      <c r="A328" s="20"/>
      <c r="D328" s="3" t="s">
        <v>226</v>
      </c>
      <c r="H328" s="26">
        <f>B536</f>
        <v>5.2516034752206799E-5</v>
      </c>
    </row>
    <row r="329" spans="1:9">
      <c r="A329" s="20"/>
      <c r="C329" s="27" t="s">
        <v>227</v>
      </c>
      <c r="D329" s="27"/>
      <c r="E329" s="20">
        <f>G329*E322</f>
        <v>7.4270516717325235</v>
      </c>
      <c r="F329" s="20">
        <f>E329*(365.25/7)</f>
        <v>387.5329461571863</v>
      </c>
      <c r="G329" s="20">
        <v>0.13677811550151978</v>
      </c>
      <c r="I329" s="20">
        <f>F329*H330</f>
        <v>1.6450064772494423E-2</v>
      </c>
    </row>
    <row r="330" spans="1:9">
      <c r="A330" s="20"/>
      <c r="D330" s="3" t="s">
        <v>228</v>
      </c>
      <c r="H330" s="26">
        <f>B554</f>
        <v>4.2448171015173903E-5</v>
      </c>
    </row>
    <row r="331" spans="1:9" s="27" customFormat="1">
      <c r="B331" s="27" t="s">
        <v>229</v>
      </c>
      <c r="E331" s="27">
        <f>E48</f>
        <v>15.4</v>
      </c>
      <c r="F331" s="27">
        <f>E331*(365.25/7)</f>
        <v>803.55000000000007</v>
      </c>
      <c r="G331" s="27">
        <v>1.0098039215686276</v>
      </c>
      <c r="H331" s="28"/>
      <c r="I331" s="27">
        <f>SUM(I332:I334,I335)</f>
        <v>0.31955048551918308</v>
      </c>
    </row>
    <row r="332" spans="1:9">
      <c r="A332" s="20"/>
      <c r="C332" s="27" t="s">
        <v>230</v>
      </c>
      <c r="D332" s="27"/>
      <c r="E332" s="20">
        <f>G332*E331</f>
        <v>4.9823529411764707</v>
      </c>
      <c r="F332" s="20">
        <f>E332*(365.25/7)</f>
        <v>259.97205882352944</v>
      </c>
      <c r="G332" s="20">
        <v>0.3235294117647059</v>
      </c>
      <c r="I332" s="20">
        <f>F332*$H$336</f>
        <v>0.10238025264206836</v>
      </c>
    </row>
    <row r="333" spans="1:9">
      <c r="A333" s="20"/>
      <c r="C333" s="27" t="s">
        <v>231</v>
      </c>
      <c r="D333" s="27"/>
      <c r="E333" s="20">
        <f>G333*E331</f>
        <v>4.9823529411764707</v>
      </c>
      <c r="F333" s="20">
        <f>E333*(365.25/7)</f>
        <v>259.97205882352944</v>
      </c>
      <c r="G333" s="20">
        <v>0.3235294117647059</v>
      </c>
      <c r="I333" s="20">
        <f>F333*$H$336</f>
        <v>0.10238025264206836</v>
      </c>
    </row>
    <row r="334" spans="1:9">
      <c r="A334" s="20"/>
      <c r="C334" s="27" t="s">
        <v>232</v>
      </c>
      <c r="D334" s="27"/>
      <c r="E334" s="20">
        <f>G334*E331</f>
        <v>1.6607843137254905</v>
      </c>
      <c r="F334" s="20">
        <f>E334*(365.25/7)</f>
        <v>86.657352941176484</v>
      </c>
      <c r="G334" s="20">
        <v>0.10784313725490198</v>
      </c>
      <c r="I334" s="20">
        <f>F334*$H$336</f>
        <v>3.4126750880689456E-2</v>
      </c>
    </row>
    <row r="335" spans="1:9">
      <c r="A335" s="20"/>
      <c r="C335" s="27" t="s">
        <v>233</v>
      </c>
      <c r="D335" s="27"/>
      <c r="E335" s="20">
        <f>G335*E331</f>
        <v>3.9254901960784321</v>
      </c>
      <c r="F335" s="20">
        <f>E335*(365.25/7)</f>
        <v>204.82647058823534</v>
      </c>
      <c r="G335" s="20">
        <v>0.25490196078431376</v>
      </c>
      <c r="I335" s="20">
        <f>F335*$H$336</f>
        <v>8.0663229354356908E-2</v>
      </c>
    </row>
    <row r="336" spans="1:9">
      <c r="A336" s="20"/>
      <c r="C336" s="27"/>
      <c r="D336" s="37" t="s">
        <v>234</v>
      </c>
      <c r="H336" s="26">
        <f>B471</f>
        <v>3.9381252395114002E-4</v>
      </c>
    </row>
    <row r="337" spans="1:9" s="27" customFormat="1">
      <c r="B337" s="27" t="s">
        <v>51</v>
      </c>
      <c r="E337" s="27">
        <f>E49</f>
        <v>11.1</v>
      </c>
      <c r="F337" s="27">
        <f>E337*(365.25/7)</f>
        <v>579.18214285714282</v>
      </c>
      <c r="G337" s="27">
        <v>1</v>
      </c>
      <c r="H337" s="28"/>
      <c r="I337" s="27">
        <f>F337*H339</f>
        <v>5.6889059586017955E-2</v>
      </c>
    </row>
    <row r="338" spans="1:9">
      <c r="A338" s="20"/>
      <c r="C338" s="27" t="s">
        <v>51</v>
      </c>
      <c r="D338" s="27"/>
      <c r="E338" s="20">
        <f>G338*E337</f>
        <v>11.1</v>
      </c>
      <c r="F338" s="20">
        <f>E338*(365.25/7)</f>
        <v>579.18214285714282</v>
      </c>
      <c r="G338" s="20">
        <v>1</v>
      </c>
    </row>
    <row r="339" spans="1:9">
      <c r="A339" s="20"/>
      <c r="C339" s="27"/>
      <c r="D339" s="37" t="s">
        <v>235</v>
      </c>
      <c r="H339" s="26">
        <f>B509</f>
        <v>9.8223089726800898E-5</v>
      </c>
    </row>
    <row r="340" spans="1:9" s="27" customFormat="1">
      <c r="B340" s="27" t="s">
        <v>52</v>
      </c>
      <c r="E340" s="27">
        <f>(E346-SUM(E343,E337,E331,E322,E314,E304))/2</f>
        <v>7.7999999999999972</v>
      </c>
      <c r="F340" s="27">
        <f>E340*(365.25/7)</f>
        <v>406.99285714285702</v>
      </c>
      <c r="G340" s="27">
        <v>1</v>
      </c>
      <c r="H340" s="28"/>
      <c r="I340" s="27">
        <f>F340*H342</f>
        <v>3.9976095925309901E-2</v>
      </c>
    </row>
    <row r="341" spans="1:9">
      <c r="A341" s="20"/>
      <c r="C341" s="27" t="s">
        <v>52</v>
      </c>
      <c r="D341" s="27"/>
      <c r="E341" s="20">
        <f>G341*E340</f>
        <v>7.7999999999999972</v>
      </c>
      <c r="F341" s="20">
        <f>E341*(365.25/7)</f>
        <v>406.99285714285702</v>
      </c>
      <c r="G341" s="20">
        <v>1</v>
      </c>
    </row>
    <row r="342" spans="1:9">
      <c r="A342" s="20"/>
      <c r="C342" s="27"/>
      <c r="D342" s="37" t="s">
        <v>235</v>
      </c>
      <c r="H342" s="26">
        <f>B509</f>
        <v>9.8223089726800898E-5</v>
      </c>
    </row>
    <row r="343" spans="1:9" s="27" customFormat="1">
      <c r="B343" s="27" t="s">
        <v>53</v>
      </c>
      <c r="E343" s="27">
        <f>E51</f>
        <v>4.2</v>
      </c>
      <c r="F343" s="27">
        <f>E343*(365.25/7)</f>
        <v>219.15</v>
      </c>
      <c r="G343" s="27">
        <v>1</v>
      </c>
      <c r="H343" s="28"/>
      <c r="I343" s="27">
        <f>F343*H345</f>
        <v>2.1525590113628416E-2</v>
      </c>
    </row>
    <row r="344" spans="1:9">
      <c r="A344" s="20"/>
      <c r="C344" s="27" t="s">
        <v>53</v>
      </c>
      <c r="D344" s="27"/>
      <c r="E344" s="20">
        <f>G344*E343</f>
        <v>4.2</v>
      </c>
      <c r="F344" s="20">
        <f>E344*(365.25/7)</f>
        <v>219.15</v>
      </c>
      <c r="G344" s="20">
        <v>1</v>
      </c>
    </row>
    <row r="345" spans="1:9">
      <c r="A345" s="20"/>
      <c r="C345" s="27"/>
      <c r="D345" s="37" t="s">
        <v>235</v>
      </c>
      <c r="H345" s="26">
        <f>B509</f>
        <v>9.8223089726800898E-5</v>
      </c>
    </row>
    <row r="346" spans="1:9" s="31" customFormat="1">
      <c r="A346" s="31" t="s">
        <v>236</v>
      </c>
      <c r="E346" s="31">
        <f>E43</f>
        <v>145</v>
      </c>
      <c r="F346" s="31">
        <f>E346*(365.25/7)</f>
        <v>7565.8928571428578</v>
      </c>
      <c r="H346" s="32"/>
      <c r="I346" s="31">
        <f>SUM(I304,I311,I314,I322,I331,I337,I340,I343)</f>
        <v>1.0703765049956757</v>
      </c>
    </row>
    <row r="347" spans="1:9">
      <c r="C347" s="27"/>
      <c r="D347" s="27"/>
      <c r="F347" s="27"/>
    </row>
    <row r="348" spans="1:9" s="27" customFormat="1">
      <c r="A348" s="27" t="s">
        <v>54</v>
      </c>
      <c r="H348" s="28"/>
    </row>
    <row r="349" spans="1:9" s="27" customFormat="1">
      <c r="B349" s="27" t="s">
        <v>237</v>
      </c>
      <c r="E349" s="27">
        <v>0</v>
      </c>
      <c r="F349" s="27">
        <f>E349*(365.25/7)</f>
        <v>0</v>
      </c>
      <c r="G349" s="27">
        <v>1</v>
      </c>
      <c r="H349" s="28"/>
      <c r="I349" s="27">
        <f>F349*H351</f>
        <v>0</v>
      </c>
    </row>
    <row r="350" spans="1:9">
      <c r="C350" s="27" t="s">
        <v>237</v>
      </c>
      <c r="D350" s="27"/>
      <c r="E350" s="20">
        <f>G350*E349</f>
        <v>0</v>
      </c>
      <c r="F350" s="20">
        <f>E350*(365.25/7)</f>
        <v>0</v>
      </c>
      <c r="G350" s="20">
        <v>1</v>
      </c>
    </row>
    <row r="351" spans="1:9">
      <c r="C351" s="27"/>
      <c r="D351" s="37" t="s">
        <v>238</v>
      </c>
      <c r="H351" s="26">
        <f>B545</f>
        <v>3.824755326939E-5</v>
      </c>
    </row>
    <row r="352" spans="1:9" s="27" customFormat="1">
      <c r="B352" s="27" t="s">
        <v>239</v>
      </c>
      <c r="E352" s="27">
        <v>0</v>
      </c>
      <c r="F352" s="27">
        <f>E352*(365.25/7)</f>
        <v>0</v>
      </c>
      <c r="G352" s="27">
        <v>1</v>
      </c>
      <c r="H352" s="28"/>
      <c r="I352" s="27">
        <f>F352*H354</f>
        <v>0</v>
      </c>
    </row>
    <row r="353" spans="1:9">
      <c r="C353" s="27" t="s">
        <v>239</v>
      </c>
      <c r="D353" s="27"/>
      <c r="E353" s="20">
        <f>G353*E352</f>
        <v>0</v>
      </c>
      <c r="F353" s="20">
        <f>E353*(365.25/7)</f>
        <v>0</v>
      </c>
      <c r="G353" s="20">
        <v>1</v>
      </c>
    </row>
    <row r="354" spans="1:9">
      <c r="C354" s="27"/>
      <c r="D354" s="37" t="s">
        <v>240</v>
      </c>
      <c r="H354" s="26">
        <f>B546</f>
        <v>5.6504860152661899E-5</v>
      </c>
    </row>
    <row r="355" spans="1:9" s="27" customFormat="1">
      <c r="B355" s="27" t="s">
        <v>241</v>
      </c>
      <c r="E355" s="27">
        <v>0</v>
      </c>
      <c r="F355" s="27">
        <f>E355*(365.25/7)</f>
        <v>0</v>
      </c>
      <c r="G355" s="27">
        <v>1</v>
      </c>
      <c r="H355" s="28"/>
      <c r="I355" s="27">
        <f>F355*H357</f>
        <v>0</v>
      </c>
    </row>
    <row r="356" spans="1:9">
      <c r="C356" s="27" t="s">
        <v>241</v>
      </c>
      <c r="D356" s="27"/>
      <c r="E356" s="20">
        <f>G356*E355</f>
        <v>0</v>
      </c>
      <c r="F356" s="20">
        <f>E356*(365.25/7)</f>
        <v>0</v>
      </c>
      <c r="G356" s="20">
        <v>1</v>
      </c>
    </row>
    <row r="357" spans="1:9">
      <c r="C357" s="27"/>
      <c r="D357" s="37" t="s">
        <v>242</v>
      </c>
      <c r="H357" s="26">
        <f>B547</f>
        <v>9.3256242008266403E-5</v>
      </c>
    </row>
    <row r="358" spans="1:9" s="27" customFormat="1">
      <c r="B358" s="27" t="s">
        <v>243</v>
      </c>
      <c r="E358" s="27">
        <v>0</v>
      </c>
      <c r="F358" s="27">
        <f>E358*(365.25/7)</f>
        <v>0</v>
      </c>
      <c r="G358" s="27">
        <v>1</v>
      </c>
      <c r="H358" s="28"/>
      <c r="I358" s="27">
        <f>F358*H360</f>
        <v>0</v>
      </c>
    </row>
    <row r="359" spans="1:9">
      <c r="C359" s="27" t="s">
        <v>243</v>
      </c>
      <c r="D359" s="27"/>
      <c r="E359" s="20">
        <f>G359*E358</f>
        <v>0</v>
      </c>
      <c r="F359" s="20">
        <f>E359*(365.25/7)</f>
        <v>0</v>
      </c>
      <c r="G359" s="20">
        <v>1</v>
      </c>
    </row>
    <row r="360" spans="1:9">
      <c r="C360" s="27"/>
      <c r="D360" s="37" t="s">
        <v>244</v>
      </c>
      <c r="H360" s="26">
        <f>B548</f>
        <v>8.2876669036578793E-5</v>
      </c>
    </row>
    <row r="361" spans="1:9" s="31" customFormat="1">
      <c r="A361" s="31" t="s">
        <v>245</v>
      </c>
      <c r="E361" s="31">
        <v>0</v>
      </c>
      <c r="F361" s="31">
        <f>E361*(365.25/7)</f>
        <v>0</v>
      </c>
      <c r="H361" s="39"/>
      <c r="I361" s="40">
        <f>SUM(I349,I352,I355,I358)</f>
        <v>0</v>
      </c>
    </row>
    <row r="362" spans="1:9">
      <c r="C362" s="27"/>
      <c r="D362" s="27"/>
      <c r="F362" s="27"/>
    </row>
    <row r="363" spans="1:9" s="27" customFormat="1">
      <c r="A363" s="27" t="s">
        <v>55</v>
      </c>
      <c r="H363" s="28"/>
    </row>
    <row r="364" spans="1:9" s="27" customFormat="1">
      <c r="B364" s="27" t="s">
        <v>56</v>
      </c>
      <c r="E364" s="27">
        <f>E54</f>
        <v>30.9</v>
      </c>
      <c r="F364" s="27">
        <f>E364*(365.25/7)</f>
        <v>1612.3178571428571</v>
      </c>
      <c r="G364" s="27">
        <v>0.98571428571428577</v>
      </c>
      <c r="H364" s="28"/>
      <c r="I364" s="27">
        <f>SUM(I365,I367,I369)</f>
        <v>8.9476622734493472E-2</v>
      </c>
    </row>
    <row r="365" spans="1:9">
      <c r="C365" s="27" t="s">
        <v>246</v>
      </c>
      <c r="D365" s="27"/>
      <c r="E365" s="20">
        <f>G365*E364</f>
        <v>11.182857142857141</v>
      </c>
      <c r="F365" s="20">
        <f>E365*(365.25/7)</f>
        <v>583.50551020408159</v>
      </c>
      <c r="G365" s="20">
        <v>0.3619047619047619</v>
      </c>
      <c r="I365" s="20">
        <f>F365*H366</f>
        <v>3.1732479615089924E-2</v>
      </c>
    </row>
    <row r="366" spans="1:9">
      <c r="C366" s="27"/>
      <c r="D366" s="37" t="s">
        <v>247</v>
      </c>
      <c r="H366" s="26">
        <f>B556</f>
        <v>5.4382484929733503E-5</v>
      </c>
    </row>
    <row r="367" spans="1:9">
      <c r="C367" s="27" t="s">
        <v>248</v>
      </c>
      <c r="D367" s="27">
        <f>F364-SUM(F365,F369)</f>
        <v>23.033112244897893</v>
      </c>
      <c r="E367" s="20" t="s">
        <v>105</v>
      </c>
      <c r="F367" s="27" t="e">
        <f>E367*(365.25/7)</f>
        <v>#VALUE!</v>
      </c>
      <c r="G367" s="20">
        <v>1.4285714285714235E-2</v>
      </c>
      <c r="I367" s="20">
        <f>D367*H368</f>
        <v>3.0473690460248427E-3</v>
      </c>
    </row>
    <row r="368" spans="1:9">
      <c r="C368" s="27"/>
      <c r="D368" s="37" t="s">
        <v>165</v>
      </c>
      <c r="F368" s="27"/>
      <c r="H368" s="26">
        <f>B482</f>
        <v>1.32303833438743E-4</v>
      </c>
    </row>
    <row r="369" spans="1:9">
      <c r="C369" s="27" t="s">
        <v>249</v>
      </c>
      <c r="D369" s="27"/>
      <c r="E369" s="20">
        <f>G369*E364</f>
        <v>19.275714285714287</v>
      </c>
      <c r="F369" s="20">
        <f>E369*(365.25/7)</f>
        <v>1005.7792346938777</v>
      </c>
      <c r="G369" s="20">
        <v>0.62380952380952381</v>
      </c>
      <c r="I369" s="20">
        <f>F369*H370</f>
        <v>5.4696774073378703E-2</v>
      </c>
    </row>
    <row r="370" spans="1:9">
      <c r="C370" s="27"/>
      <c r="D370" s="34" t="s">
        <v>247</v>
      </c>
      <c r="H370" s="26">
        <f>B556</f>
        <v>5.4382484929733503E-5</v>
      </c>
    </row>
    <row r="371" spans="1:9" s="27" customFormat="1">
      <c r="B371" s="27" t="s">
        <v>57</v>
      </c>
      <c r="E371" s="27" t="s">
        <v>105</v>
      </c>
      <c r="F371" s="27" t="e">
        <f>E371*(365.25/7)</f>
        <v>#VALUE!</v>
      </c>
      <c r="G371" s="27">
        <v>1</v>
      </c>
      <c r="H371" s="28"/>
      <c r="I371" s="27">
        <f>0</f>
        <v>0</v>
      </c>
    </row>
    <row r="372" spans="1:9">
      <c r="C372" s="27" t="s">
        <v>57</v>
      </c>
      <c r="D372" s="27"/>
      <c r="E372" s="20" t="s">
        <v>105</v>
      </c>
      <c r="F372" s="27" t="e">
        <f>E372*(365.25/7)</f>
        <v>#VALUE!</v>
      </c>
      <c r="G372" s="20">
        <v>1</v>
      </c>
    </row>
    <row r="373" spans="1:9" s="27" customFormat="1">
      <c r="B373" s="27" t="s">
        <v>250</v>
      </c>
      <c r="E373" s="27">
        <f>E56</f>
        <v>23.1</v>
      </c>
      <c r="F373" s="27">
        <f>E373*(365.25/7)</f>
        <v>1205.325</v>
      </c>
      <c r="G373" s="27">
        <v>0.99310344827586206</v>
      </c>
      <c r="H373" s="28"/>
      <c r="I373" s="27">
        <f>SUM(I374,I375)</f>
        <v>0.17505166436411596</v>
      </c>
    </row>
    <row r="374" spans="1:9">
      <c r="C374" s="27" t="s">
        <v>251</v>
      </c>
      <c r="D374" s="27"/>
      <c r="E374" s="20">
        <f>G374*E373</f>
        <v>4.9386206896551732</v>
      </c>
      <c r="F374" s="20">
        <f>E374*(365.25/7)</f>
        <v>257.69017241379316</v>
      </c>
      <c r="G374" s="20">
        <v>0.21379310344827587</v>
      </c>
      <c r="I374" s="20">
        <f>F374*H376</f>
        <v>3.76847333006083E-2</v>
      </c>
    </row>
    <row r="375" spans="1:9">
      <c r="C375" s="27" t="s">
        <v>252</v>
      </c>
      <c r="D375" s="27"/>
      <c r="E375" s="20">
        <f>G375*E373</f>
        <v>18.002068965517243</v>
      </c>
      <c r="F375" s="20">
        <f>E375*(365.25/7)</f>
        <v>939.32224137931041</v>
      </c>
      <c r="G375" s="20">
        <v>0.77931034482758621</v>
      </c>
      <c r="I375" s="20">
        <f>F375*H376</f>
        <v>0.13736693106350764</v>
      </c>
    </row>
    <row r="376" spans="1:9">
      <c r="C376" s="27"/>
      <c r="D376" s="37" t="s">
        <v>169</v>
      </c>
      <c r="H376" s="26">
        <f>B485</f>
        <v>1.4624047532590801E-4</v>
      </c>
      <c r="I376" s="41"/>
    </row>
    <row r="377" spans="1:9" s="27" customFormat="1">
      <c r="B377" s="27" t="s">
        <v>59</v>
      </c>
      <c r="E377" s="27">
        <f>E57</f>
        <v>64</v>
      </c>
      <c r="F377" s="27">
        <f>E377*(365.25/7)</f>
        <v>3339.4285714285716</v>
      </c>
      <c r="G377" s="27">
        <v>0.99760191846522783</v>
      </c>
      <c r="H377" s="28"/>
      <c r="I377" s="27">
        <f>SUM(I378,I380,I381,I382,I383,I384,I385)</f>
        <v>0.10398439568707454</v>
      </c>
    </row>
    <row r="378" spans="1:9">
      <c r="A378" s="20"/>
      <c r="C378" s="27" t="s">
        <v>253</v>
      </c>
      <c r="D378" s="27"/>
      <c r="E378" s="20">
        <f>G378*E377</f>
        <v>10.589928057553957</v>
      </c>
      <c r="F378" s="20">
        <f>E378*(365.25/7)</f>
        <v>552.56731757451189</v>
      </c>
      <c r="G378" s="20">
        <v>0.16546762589928057</v>
      </c>
      <c r="I378" s="20">
        <f>F378*H379</f>
        <v>1.6452293109254647E-2</v>
      </c>
    </row>
    <row r="379" spans="1:9">
      <c r="A379" s="20"/>
      <c r="C379" s="27"/>
      <c r="D379" s="3" t="s">
        <v>253</v>
      </c>
      <c r="H379" s="26">
        <f>B524</f>
        <v>2.9774278329510701E-5</v>
      </c>
    </row>
    <row r="380" spans="1:9">
      <c r="A380" s="20"/>
      <c r="C380" s="27" t="s">
        <v>254</v>
      </c>
      <c r="D380" s="27"/>
      <c r="E380" s="20">
        <f>G380*E377</f>
        <v>4.1438848920863309</v>
      </c>
      <c r="F380" s="20">
        <f t="shared" ref="F380:F385" si="2">E380*(365.25/7)</f>
        <v>216.22199383350463</v>
      </c>
      <c r="G380" s="20">
        <v>6.4748201438848921E-2</v>
      </c>
      <c r="I380" s="20">
        <f>F380*H386</f>
        <v>6.8108552438073114E-3</v>
      </c>
    </row>
    <row r="381" spans="1:9">
      <c r="A381" s="20"/>
      <c r="C381" s="27" t="s">
        <v>255</v>
      </c>
      <c r="D381" s="27"/>
      <c r="E381" s="20">
        <f>G381*E377</f>
        <v>3.2230215827338129</v>
      </c>
      <c r="F381" s="20">
        <f t="shared" si="2"/>
        <v>168.17266187050359</v>
      </c>
      <c r="G381" s="20">
        <v>5.0359712230215826E-2</v>
      </c>
      <c r="I381" s="20">
        <f>F381*H386</f>
        <v>5.2973318562945749E-3</v>
      </c>
    </row>
    <row r="382" spans="1:9">
      <c r="A382" s="20"/>
      <c r="C382" s="27" t="s">
        <v>256</v>
      </c>
      <c r="D382" s="27"/>
      <c r="E382" s="20">
        <f>G382*E377</f>
        <v>10.589928057553957</v>
      </c>
      <c r="F382" s="20">
        <f t="shared" si="2"/>
        <v>552.56731757451189</v>
      </c>
      <c r="G382" s="20">
        <v>0.16546762589928057</v>
      </c>
      <c r="I382" s="20">
        <f>F382*$H$386</f>
        <v>1.7405518956396464E-2</v>
      </c>
    </row>
    <row r="383" spans="1:9">
      <c r="A383" s="20"/>
      <c r="C383" s="27" t="s">
        <v>257</v>
      </c>
      <c r="D383" s="27"/>
      <c r="E383" s="20">
        <f>G383*E377</f>
        <v>13.966426858513188</v>
      </c>
      <c r="F383" s="20">
        <f t="shared" si="2"/>
        <v>728.74820143884892</v>
      </c>
      <c r="G383" s="20">
        <v>0.21822541966426856</v>
      </c>
      <c r="I383" s="20">
        <f>F383*H386</f>
        <v>2.2955104710609825E-2</v>
      </c>
    </row>
    <row r="384" spans="1:9">
      <c r="A384" s="20"/>
      <c r="C384" s="27" t="s">
        <v>258</v>
      </c>
      <c r="D384" s="27"/>
      <c r="E384" s="20">
        <f>G384*E377</f>
        <v>17.342925659472421</v>
      </c>
      <c r="F384" s="20">
        <f t="shared" si="2"/>
        <v>904.92908530318596</v>
      </c>
      <c r="G384" s="20">
        <v>0.27098321342925658</v>
      </c>
      <c r="I384" s="20">
        <f>F384*H386</f>
        <v>2.850469046482319E-2</v>
      </c>
    </row>
    <row r="385" spans="1:9">
      <c r="A385" s="20"/>
      <c r="C385" s="27" t="s">
        <v>259</v>
      </c>
      <c r="D385" s="27"/>
      <c r="E385" s="20">
        <f>G385*E377</f>
        <v>3.9904076738609113</v>
      </c>
      <c r="F385" s="20">
        <f t="shared" si="2"/>
        <v>208.21377183967113</v>
      </c>
      <c r="G385" s="20">
        <v>6.235011990407674E-2</v>
      </c>
      <c r="I385" s="20">
        <f>F385*H386</f>
        <v>6.5586013458885217E-3</v>
      </c>
    </row>
    <row r="386" spans="1:9">
      <c r="A386" s="20"/>
      <c r="C386" s="27"/>
      <c r="D386" s="3" t="s">
        <v>260</v>
      </c>
      <c r="H386" s="26">
        <f>B525</f>
        <v>3.1499363792990501E-5</v>
      </c>
    </row>
    <row r="387" spans="1:9" s="27" customFormat="1">
      <c r="B387" s="27" t="s">
        <v>60</v>
      </c>
      <c r="E387" s="27">
        <f>E58</f>
        <v>7.3</v>
      </c>
      <c r="F387" s="27">
        <f>E387*(365.25/7)</f>
        <v>380.90357142857141</v>
      </c>
      <c r="G387" s="27">
        <v>1</v>
      </c>
      <c r="H387" s="28"/>
      <c r="I387" s="27">
        <f>F387*H390</f>
        <v>1.1060990221300573E-2</v>
      </c>
    </row>
    <row r="388" spans="1:9">
      <c r="A388" s="20"/>
      <c r="C388" s="27" t="s">
        <v>261</v>
      </c>
      <c r="D388" s="27"/>
      <c r="E388" s="20">
        <f>G388*E387</f>
        <v>7.3</v>
      </c>
      <c r="F388" s="20">
        <f>E388*(365.25/7)</f>
        <v>380.90357142857141</v>
      </c>
      <c r="G388" s="20">
        <v>1</v>
      </c>
    </row>
    <row r="389" spans="1:9">
      <c r="A389" s="20"/>
      <c r="C389" s="27" t="s">
        <v>262</v>
      </c>
      <c r="D389" s="27"/>
      <c r="E389" s="20" t="s">
        <v>263</v>
      </c>
      <c r="F389" s="20" t="e">
        <f>E389*(365.25/7)</f>
        <v>#VALUE!</v>
      </c>
    </row>
    <row r="390" spans="1:9">
      <c r="A390" s="20"/>
      <c r="C390" s="27"/>
      <c r="D390" s="37" t="s">
        <v>264</v>
      </c>
      <c r="H390" s="26">
        <f>B523</f>
        <v>2.9038819929717501E-5</v>
      </c>
    </row>
    <row r="391" spans="1:9" s="27" customFormat="1">
      <c r="B391" s="27" t="s">
        <v>61</v>
      </c>
      <c r="E391" s="27">
        <f>E400-SUM(E364,E373,E377,E387)</f>
        <v>12.600000000000009</v>
      </c>
      <c r="F391" s="27">
        <f>E391*(365.25/7)</f>
        <v>657.4500000000005</v>
      </c>
      <c r="G391" s="27">
        <v>1</v>
      </c>
      <c r="H391" s="28"/>
      <c r="I391" s="27">
        <f>SUM(I392,I394,I398)</f>
        <v>3.7952745881119264E-2</v>
      </c>
    </row>
    <row r="392" spans="1:9">
      <c r="A392" s="20"/>
      <c r="C392" s="27" t="s">
        <v>265</v>
      </c>
      <c r="D392" s="27"/>
      <c r="E392" s="20">
        <f>G392*E391</f>
        <v>2.3333333333333353</v>
      </c>
      <c r="F392" s="20">
        <f>E392*(365.25/7)</f>
        <v>121.7500000000001</v>
      </c>
      <c r="G392" s="20">
        <v>0.1851851851851852</v>
      </c>
      <c r="I392" s="20">
        <f>F392*H393</f>
        <v>9.8199060643620589E-3</v>
      </c>
    </row>
    <row r="393" spans="1:9">
      <c r="A393" s="20"/>
      <c r="C393" s="27"/>
      <c r="D393" s="37" t="s">
        <v>266</v>
      </c>
      <c r="H393" s="26">
        <f>B557</f>
        <v>8.0656312643630801E-5</v>
      </c>
    </row>
    <row r="394" spans="1:9">
      <c r="C394" s="27" t="s">
        <v>267</v>
      </c>
      <c r="D394" s="27"/>
      <c r="E394" s="20">
        <f>G394*E391</f>
        <v>2.6444444444444466</v>
      </c>
      <c r="F394" s="20">
        <f>E394*(365.25/7)</f>
        <v>137.98333333333346</v>
      </c>
      <c r="G394" s="20">
        <v>0.20987654320987656</v>
      </c>
      <c r="I394" s="20">
        <f>F394*H395</f>
        <v>7.2463375285586745E-3</v>
      </c>
    </row>
    <row r="395" spans="1:9">
      <c r="C395" s="27"/>
      <c r="D395" s="37" t="s">
        <v>226</v>
      </c>
      <c r="H395" s="26">
        <f>B536</f>
        <v>5.2516034752206799E-5</v>
      </c>
    </row>
    <row r="396" spans="1:9">
      <c r="C396" s="27" t="s">
        <v>268</v>
      </c>
      <c r="D396" s="42">
        <f>F391-SUM(F392,F394,F398)</f>
        <v>0</v>
      </c>
      <c r="E396" s="20" t="s">
        <v>105</v>
      </c>
      <c r="F396" s="20" t="e">
        <f>E396*(365.25/7)</f>
        <v>#VALUE!</v>
      </c>
      <c r="G396" s="20">
        <v>0</v>
      </c>
      <c r="I396" s="20">
        <v>0</v>
      </c>
    </row>
    <row r="397" spans="1:9">
      <c r="C397" s="27"/>
      <c r="D397" s="37" t="s">
        <v>268</v>
      </c>
      <c r="H397" s="26">
        <f>B531</f>
        <v>5.5162550217499002E-5</v>
      </c>
    </row>
    <row r="398" spans="1:9">
      <c r="C398" s="27" t="s">
        <v>269</v>
      </c>
      <c r="D398" s="27"/>
      <c r="E398" s="20">
        <f>G398*E391</f>
        <v>7.622222222222228</v>
      </c>
      <c r="F398" s="20">
        <f>E398*(365.25/7)</f>
        <v>397.71666666666698</v>
      </c>
      <c r="G398" s="20">
        <v>0.60493827160493829</v>
      </c>
      <c r="I398" s="20">
        <f>F398*H399</f>
        <v>2.0886502288198529E-2</v>
      </c>
    </row>
    <row r="399" spans="1:9">
      <c r="C399" s="27"/>
      <c r="D399" s="37" t="s">
        <v>226</v>
      </c>
      <c r="H399" s="26">
        <f>B536</f>
        <v>5.2516034752206799E-5</v>
      </c>
    </row>
    <row r="400" spans="1:9" s="31" customFormat="1">
      <c r="A400" s="31" t="s">
        <v>270</v>
      </c>
      <c r="E400" s="31">
        <f>E53</f>
        <v>137.9</v>
      </c>
      <c r="F400" s="31">
        <f>E400*(365.25/7)</f>
        <v>7195.4250000000002</v>
      </c>
      <c r="H400" s="32"/>
      <c r="I400" s="31">
        <f>SUM(I364,I371,I373,I377,I387,I391)</f>
        <v>0.41752641888810377</v>
      </c>
    </row>
    <row r="401" spans="1:9">
      <c r="C401" s="27"/>
      <c r="D401" s="27"/>
      <c r="F401" s="27"/>
    </row>
    <row r="402" spans="1:9" s="27" customFormat="1">
      <c r="A402" s="27" t="s">
        <v>62</v>
      </c>
      <c r="H402" s="28"/>
    </row>
    <row r="403" spans="1:9" s="27" customFormat="1">
      <c r="B403" s="27" t="s">
        <v>63</v>
      </c>
      <c r="E403" s="27">
        <f>E61</f>
        <v>88.1</v>
      </c>
      <c r="F403" s="27">
        <f>E403*(365.25/7)</f>
        <v>4596.9321428571429</v>
      </c>
      <c r="G403" s="27">
        <v>0.9659574468085107</v>
      </c>
      <c r="H403" s="28"/>
      <c r="I403" s="27">
        <f>F403*H408</f>
        <v>0.13348948472555899</v>
      </c>
    </row>
    <row r="404" spans="1:9">
      <c r="C404" s="27" t="s">
        <v>271</v>
      </c>
      <c r="D404" s="27"/>
      <c r="E404" s="20">
        <f>G404*E403</f>
        <v>81.101985815602845</v>
      </c>
      <c r="F404" s="20">
        <f>E404*(365.25/7)</f>
        <v>4231.7857598784203</v>
      </c>
      <c r="G404" s="20">
        <v>0.92056737588652493</v>
      </c>
    </row>
    <row r="405" spans="1:9">
      <c r="C405" s="27" t="s">
        <v>272</v>
      </c>
      <c r="D405" s="27"/>
      <c r="E405" s="20">
        <f>G405*E403</f>
        <v>3.9988652482269504</v>
      </c>
      <c r="F405" s="20">
        <f>E405*(365.25/7)</f>
        <v>208.65507598784197</v>
      </c>
      <c r="G405" s="20">
        <v>4.5390070921985819E-2</v>
      </c>
    </row>
    <row r="406" spans="1:9">
      <c r="C406" s="27" t="s">
        <v>273</v>
      </c>
      <c r="D406" s="27"/>
      <c r="E406" s="20" t="s">
        <v>105</v>
      </c>
      <c r="F406" s="20" t="e">
        <f>E406*(365.25/7)</f>
        <v>#VALUE!</v>
      </c>
      <c r="G406" s="20">
        <v>3.40425531914893E-2</v>
      </c>
    </row>
    <row r="407" spans="1:9">
      <c r="C407" s="27" t="s">
        <v>274</v>
      </c>
      <c r="D407" s="27"/>
      <c r="E407" s="20">
        <f>G407*E403</f>
        <v>2.7492198581560285</v>
      </c>
      <c r="F407" s="20">
        <f>E407*(365.25/7)</f>
        <v>143.45036474164135</v>
      </c>
      <c r="G407" s="20">
        <v>3.1205673758865252E-2</v>
      </c>
    </row>
    <row r="408" spans="1:9">
      <c r="C408" s="27"/>
      <c r="D408" s="37" t="s">
        <v>264</v>
      </c>
      <c r="H408" s="26">
        <f>B523</f>
        <v>2.9038819929717501E-5</v>
      </c>
    </row>
    <row r="409" spans="1:9" s="27" customFormat="1">
      <c r="B409" s="27" t="s">
        <v>64</v>
      </c>
      <c r="E409" s="27">
        <f>E62</f>
        <v>18.399999999999999</v>
      </c>
      <c r="F409" s="27">
        <f>E409*(365.25/7)</f>
        <v>960.08571428571429</v>
      </c>
      <c r="G409" s="27">
        <v>1</v>
      </c>
      <c r="H409" s="28"/>
      <c r="I409" s="27">
        <f>F409*H411</f>
        <v>2.7879756174237061E-2</v>
      </c>
    </row>
    <row r="410" spans="1:9">
      <c r="C410" s="27" t="s">
        <v>64</v>
      </c>
      <c r="D410" s="27"/>
      <c r="E410" s="20">
        <f>G410*E409</f>
        <v>18.399999999999999</v>
      </c>
      <c r="F410" s="20">
        <f>E410*(365.25/7)</f>
        <v>960.08571428571429</v>
      </c>
      <c r="G410" s="20">
        <v>1</v>
      </c>
    </row>
    <row r="411" spans="1:9">
      <c r="C411" s="27"/>
      <c r="D411" s="37" t="s">
        <v>264</v>
      </c>
      <c r="H411" s="26">
        <f>B523</f>
        <v>2.9038819929717501E-5</v>
      </c>
    </row>
    <row r="412" spans="1:9" s="27" customFormat="1">
      <c r="B412" s="27" t="s">
        <v>65</v>
      </c>
      <c r="E412" s="27">
        <f>E63</f>
        <v>3.9</v>
      </c>
      <c r="F412" s="27">
        <f>E412*(365.25/7)</f>
        <v>203.49642857142857</v>
      </c>
      <c r="G412" s="27">
        <v>1</v>
      </c>
      <c r="H412" s="28"/>
      <c r="I412" s="27">
        <f>0</f>
        <v>0</v>
      </c>
    </row>
    <row r="413" spans="1:9">
      <c r="C413" s="27" t="s">
        <v>65</v>
      </c>
      <c r="D413" s="27"/>
      <c r="E413" s="20">
        <f>G413*E412</f>
        <v>3.9</v>
      </c>
      <c r="F413" s="20">
        <f>E413*(365.25/7)</f>
        <v>203.49642857142857</v>
      </c>
      <c r="G413" s="20">
        <v>1</v>
      </c>
    </row>
    <row r="414" spans="1:9" s="27" customFormat="1">
      <c r="B414" s="27" t="s">
        <v>66</v>
      </c>
      <c r="E414" s="27">
        <f>E424-SUM(E418,E412,E409,E403)</f>
        <v>0.60000000000000853</v>
      </c>
      <c r="F414" s="27">
        <f>E414*(365.25/7)</f>
        <v>31.307142857143305</v>
      </c>
      <c r="G414" s="27">
        <v>1</v>
      </c>
      <c r="H414" s="28"/>
      <c r="I414" s="27">
        <f>F414*AVERAGE(H416:H417)</f>
        <v>1.9363572047517072E-3</v>
      </c>
    </row>
    <row r="415" spans="1:9">
      <c r="C415" s="27" t="s">
        <v>66</v>
      </c>
      <c r="D415" s="27"/>
      <c r="E415" s="20">
        <f>G415*E414</f>
        <v>0.60000000000000853</v>
      </c>
      <c r="F415" s="20">
        <f>E415*(365.25/7)</f>
        <v>31.307142857143305</v>
      </c>
      <c r="G415" s="20">
        <v>1</v>
      </c>
    </row>
    <row r="416" spans="1:9">
      <c r="C416" s="27"/>
      <c r="D416" s="1" t="s">
        <v>144</v>
      </c>
      <c r="H416" s="26">
        <f>B541</f>
        <v>6.1464811934113902E-5</v>
      </c>
    </row>
    <row r="417" spans="1:12">
      <c r="C417" s="27"/>
      <c r="D417" s="1" t="s">
        <v>275</v>
      </c>
      <c r="H417" s="26">
        <f>B542</f>
        <v>6.2235853667179795E-5</v>
      </c>
    </row>
    <row r="418" spans="1:12" s="27" customFormat="1">
      <c r="B418" s="27" t="s">
        <v>67</v>
      </c>
      <c r="E418" s="27">
        <f>E65</f>
        <v>8.9</v>
      </c>
      <c r="F418" s="27">
        <f>E418*(365.25/7)</f>
        <v>464.38928571428573</v>
      </c>
      <c r="G418" s="27">
        <v>1</v>
      </c>
      <c r="H418" s="28"/>
      <c r="I418" s="27">
        <f>F418*AVERAGE(H420:H422)</f>
        <v>0.30422352223406041</v>
      </c>
    </row>
    <row r="419" spans="1:12">
      <c r="C419" s="27" t="s">
        <v>67</v>
      </c>
      <c r="D419" s="27"/>
      <c r="E419" s="20">
        <f>G419*E418</f>
        <v>8.9</v>
      </c>
      <c r="F419" s="20">
        <f>E419*(365.25/7)</f>
        <v>464.38928571428573</v>
      </c>
      <c r="G419" s="20">
        <v>1</v>
      </c>
    </row>
    <row r="420" spans="1:12">
      <c r="C420" s="27"/>
      <c r="D420" s="3" t="s">
        <v>224</v>
      </c>
      <c r="H420" s="26">
        <f>B552</f>
        <v>6.4416922067432405E-5</v>
      </c>
    </row>
    <row r="421" spans="1:12">
      <c r="C421" s="27"/>
      <c r="D421" s="34" t="s">
        <v>193</v>
      </c>
      <c r="H421" s="26">
        <f>B511</f>
        <v>1.81334312242693E-3</v>
      </c>
    </row>
    <row r="422" spans="1:12">
      <c r="C422" s="27"/>
      <c r="D422" s="30" t="s">
        <v>276</v>
      </c>
      <c r="F422" s="27"/>
      <c r="H422" s="26">
        <f>B510</f>
        <v>8.75535292208143E-5</v>
      </c>
    </row>
    <row r="423" spans="1:12">
      <c r="C423" s="27"/>
      <c r="D423" s="27"/>
    </row>
    <row r="424" spans="1:12" s="31" customFormat="1">
      <c r="A424" s="31" t="s">
        <v>277</v>
      </c>
      <c r="E424" s="31">
        <f>E60</f>
        <v>119.9</v>
      </c>
      <c r="F424" s="31">
        <f>E424*(365.25/7)</f>
        <v>6256.2107142857149</v>
      </c>
      <c r="H424" s="32"/>
      <c r="I424" s="31">
        <f>SUM(I403,I409,I412,I414,I418)</f>
        <v>0.46752912033860816</v>
      </c>
    </row>
    <row r="425" spans="1:12">
      <c r="F425" s="27"/>
    </row>
    <row r="426" spans="1:12" s="31" customFormat="1">
      <c r="A426" s="31" t="s">
        <v>278</v>
      </c>
      <c r="E426" s="31">
        <v>0</v>
      </c>
      <c r="F426" s="31">
        <f>E426*(365.25/7)</f>
        <v>0</v>
      </c>
      <c r="H426" s="32"/>
      <c r="I426" s="31">
        <f>0</f>
        <v>0</v>
      </c>
    </row>
    <row r="427" spans="1:12">
      <c r="F427" s="27"/>
    </row>
    <row r="428" spans="1:12" s="31" customFormat="1">
      <c r="A428" s="31" t="s">
        <v>279</v>
      </c>
      <c r="E428" s="31">
        <f>E3</f>
        <v>1455.5</v>
      </c>
      <c r="F428" s="31">
        <f>E428*(365.25/7)</f>
        <v>75945.91071428571</v>
      </c>
      <c r="H428" s="32"/>
      <c r="I428" s="40">
        <f>SUM(I424,I400,I361,I346,I301,I289,I251,I234,I200,I154,I135,I122)</f>
        <v>22.072798212202706</v>
      </c>
    </row>
    <row r="431" spans="1:12" s="43" customFormat="1">
      <c r="A431" s="27" t="s">
        <v>280</v>
      </c>
      <c r="B431" s="27" t="s">
        <v>380</v>
      </c>
      <c r="C431" s="27" t="s">
        <v>282</v>
      </c>
      <c r="D431" s="20"/>
      <c r="E431" s="20"/>
      <c r="F431" s="20"/>
      <c r="G431" s="20"/>
      <c r="H431" s="26"/>
      <c r="I431" s="20"/>
      <c r="J431" s="20"/>
      <c r="K431" s="20"/>
      <c r="L431" s="20"/>
    </row>
    <row r="432" spans="1:12" s="43" customFormat="1">
      <c r="A432" s="27" t="s">
        <v>283</v>
      </c>
      <c r="B432" s="20">
        <f>I122</f>
        <v>2.4181934036891115</v>
      </c>
      <c r="C432" s="20">
        <v>1.4982849187858709</v>
      </c>
      <c r="D432" s="20"/>
      <c r="E432" s="20"/>
      <c r="F432" s="20"/>
      <c r="G432" s="20"/>
      <c r="H432" s="26"/>
      <c r="I432" s="20"/>
      <c r="J432" s="20"/>
      <c r="K432" s="20"/>
      <c r="L432" s="20"/>
    </row>
    <row r="433" spans="1:12" s="43" customFormat="1">
      <c r="A433" s="27" t="s">
        <v>284</v>
      </c>
      <c r="B433" s="20">
        <f>I135</f>
        <v>0.35022678465112578</v>
      </c>
      <c r="C433" s="20">
        <v>0.229285161174478</v>
      </c>
      <c r="D433" s="20"/>
      <c r="E433" s="20"/>
      <c r="F433" s="20"/>
      <c r="G433" s="20"/>
      <c r="H433" s="26"/>
      <c r="I433" s="20"/>
      <c r="J433" s="20"/>
      <c r="K433" s="20"/>
      <c r="L433" s="20"/>
    </row>
    <row r="434" spans="1:12" s="43" customFormat="1">
      <c r="A434" s="27" t="s">
        <v>285</v>
      </c>
      <c r="B434" s="20">
        <f>I154</f>
        <v>0.5591104494552116</v>
      </c>
      <c r="C434" s="20">
        <v>0.25503283659360526</v>
      </c>
      <c r="D434" s="20"/>
      <c r="E434" s="20"/>
      <c r="F434" s="20"/>
      <c r="G434" s="20"/>
      <c r="H434" s="26"/>
      <c r="I434" s="20"/>
      <c r="J434" s="20"/>
      <c r="K434" s="20"/>
      <c r="L434" s="20"/>
    </row>
    <row r="435" spans="1:12" s="43" customFormat="1">
      <c r="A435" s="27" t="s">
        <v>286</v>
      </c>
      <c r="B435" s="20">
        <f>I200</f>
        <v>5.4845446597724532</v>
      </c>
      <c r="C435" s="20">
        <v>4.174658317559186</v>
      </c>
      <c r="D435" s="20"/>
      <c r="E435" s="20"/>
      <c r="F435" s="20"/>
      <c r="G435" s="20"/>
      <c r="H435" s="26"/>
      <c r="I435" s="20"/>
      <c r="J435" s="20"/>
      <c r="K435" s="20"/>
      <c r="L435" s="20"/>
    </row>
    <row r="436" spans="1:12" s="43" customFormat="1">
      <c r="A436" s="27" t="s">
        <v>287</v>
      </c>
      <c r="B436" s="20">
        <f>I234</f>
        <v>0.56363101048241193</v>
      </c>
      <c r="C436" s="20">
        <v>0.39644429579190527</v>
      </c>
      <c r="D436" s="20"/>
      <c r="E436" s="20"/>
      <c r="F436" s="20"/>
      <c r="G436" s="20"/>
      <c r="H436" s="26"/>
      <c r="I436" s="20"/>
      <c r="J436" s="20"/>
      <c r="K436" s="20"/>
      <c r="L436" s="20"/>
    </row>
    <row r="437" spans="1:12" s="43" customFormat="1">
      <c r="A437" s="27" t="s">
        <v>288</v>
      </c>
      <c r="B437" s="20">
        <f>I251</f>
        <v>0.18714626613985152</v>
      </c>
      <c r="C437" s="20">
        <v>9.638855451511924E-2</v>
      </c>
      <c r="D437" s="20"/>
      <c r="E437" s="20"/>
      <c r="F437" s="20"/>
      <c r="G437" s="20"/>
      <c r="H437" s="26"/>
      <c r="I437" s="20"/>
      <c r="J437" s="20"/>
      <c r="K437" s="20"/>
      <c r="L437" s="20"/>
    </row>
    <row r="438" spans="1:12" s="43" customFormat="1">
      <c r="A438" s="27" t="s">
        <v>289</v>
      </c>
      <c r="B438" s="20">
        <f>I289</f>
        <v>10.452255479388567</v>
      </c>
      <c r="C438" s="20">
        <v>5.1148730855003457</v>
      </c>
      <c r="D438" s="20"/>
      <c r="E438" s="20"/>
      <c r="F438" s="27"/>
      <c r="G438" s="44"/>
      <c r="H438" s="26"/>
      <c r="I438" s="20"/>
      <c r="J438" s="20"/>
      <c r="K438" s="20"/>
      <c r="L438" s="20"/>
    </row>
    <row r="439" spans="1:12" s="43" customFormat="1">
      <c r="A439" s="27" t="s">
        <v>290</v>
      </c>
      <c r="B439" s="20">
        <f>I301</f>
        <v>0.10225811440158285</v>
      </c>
      <c r="C439" s="20">
        <v>7.5589227765231581E-2</v>
      </c>
      <c r="D439" s="20"/>
      <c r="E439" s="20"/>
      <c r="F439" s="20"/>
      <c r="G439" s="20"/>
      <c r="H439" s="26"/>
      <c r="I439" s="20"/>
      <c r="J439" s="20"/>
      <c r="K439" s="20"/>
      <c r="L439" s="20"/>
    </row>
    <row r="440" spans="1:12" s="43" customFormat="1">
      <c r="A440" s="27" t="s">
        <v>291</v>
      </c>
      <c r="B440" s="43">
        <f>I346</f>
        <v>1.0703765049956757</v>
      </c>
      <c r="C440" s="20">
        <v>0.7514937726202322</v>
      </c>
      <c r="D440" s="20"/>
      <c r="E440" s="20"/>
      <c r="F440" s="20"/>
      <c r="G440" s="20"/>
      <c r="H440" s="26"/>
      <c r="I440" s="20"/>
      <c r="J440" s="20"/>
      <c r="K440" s="20"/>
      <c r="L440" s="20"/>
    </row>
    <row r="441" spans="1:12" s="43" customFormat="1">
      <c r="A441" s="27" t="s">
        <v>292</v>
      </c>
      <c r="B441" s="43">
        <f>I361</f>
        <v>0</v>
      </c>
      <c r="C441" s="20">
        <v>0</v>
      </c>
      <c r="D441" s="20"/>
      <c r="E441" s="20"/>
      <c r="F441" s="20"/>
      <c r="G441" s="20"/>
      <c r="H441" s="26"/>
      <c r="I441" s="20"/>
      <c r="J441" s="20"/>
      <c r="K441" s="20"/>
      <c r="L441" s="20"/>
    </row>
    <row r="442" spans="1:12" s="43" customFormat="1">
      <c r="A442" s="27" t="s">
        <v>293</v>
      </c>
      <c r="B442" s="20">
        <f>I400</f>
        <v>0.41752641888810377</v>
      </c>
      <c r="C442" s="20">
        <v>0.2707198582401249</v>
      </c>
      <c r="D442" s="20"/>
      <c r="E442" s="20"/>
      <c r="F442" s="20"/>
      <c r="G442" s="20"/>
      <c r="H442" s="26"/>
      <c r="I442" s="20"/>
      <c r="J442" s="20"/>
      <c r="K442" s="20"/>
      <c r="L442" s="20"/>
    </row>
    <row r="443" spans="1:12" s="43" customFormat="1">
      <c r="A443" s="27" t="s">
        <v>294</v>
      </c>
      <c r="B443" s="20">
        <f>I424</f>
        <v>0.46752912033860816</v>
      </c>
      <c r="C443" s="20">
        <v>0.38261028950942422</v>
      </c>
      <c r="D443" s="20"/>
      <c r="E443" s="20"/>
      <c r="F443" s="20"/>
      <c r="G443" s="20"/>
      <c r="H443" s="26"/>
      <c r="I443" s="20"/>
      <c r="J443" s="20"/>
      <c r="K443" s="20"/>
      <c r="L443" s="20"/>
    </row>
    <row r="444" spans="1:12" s="43" customFormat="1">
      <c r="A444" s="27" t="s">
        <v>295</v>
      </c>
      <c r="B444" s="27">
        <f>SUM(B432:B443)</f>
        <v>22.072798212202706</v>
      </c>
      <c r="C444" s="27">
        <v>13.245380318055522</v>
      </c>
      <c r="D444" s="20"/>
      <c r="E444" s="20"/>
      <c r="F444" s="20"/>
      <c r="G444" s="20"/>
      <c r="H444" s="26"/>
      <c r="I444" s="20"/>
      <c r="J444" s="20"/>
      <c r="K444" s="20"/>
      <c r="L444" s="20"/>
    </row>
    <row r="450" spans="1:2">
      <c r="A450" s="45" t="s">
        <v>326</v>
      </c>
      <c r="B450" s="44"/>
    </row>
    <row r="451" spans="1:2">
      <c r="A451" s="45" t="s">
        <v>327</v>
      </c>
      <c r="B451" s="44" t="s">
        <v>328</v>
      </c>
    </row>
    <row r="452" spans="1:2">
      <c r="A452" s="46" t="s">
        <v>81</v>
      </c>
      <c r="B452" s="43">
        <v>2.0753625014341401E-4</v>
      </c>
    </row>
    <row r="453" spans="1:2">
      <c r="A453" s="46" t="s">
        <v>85</v>
      </c>
      <c r="B453" s="43">
        <v>1.8123600379630399E-4</v>
      </c>
    </row>
    <row r="454" spans="1:2">
      <c r="A454" s="46" t="s">
        <v>93</v>
      </c>
      <c r="B454" s="43">
        <v>1.4866358173675799E-4</v>
      </c>
    </row>
    <row r="455" spans="1:2">
      <c r="A455" s="46" t="s">
        <v>86</v>
      </c>
      <c r="B455" s="43">
        <v>2.9047921153145501E-4</v>
      </c>
    </row>
    <row r="456" spans="1:2">
      <c r="A456" s="46" t="s">
        <v>329</v>
      </c>
      <c r="B456" s="43">
        <v>2.8815986355312199E-4</v>
      </c>
    </row>
    <row r="457" spans="1:2">
      <c r="A457" s="46" t="s">
        <v>89</v>
      </c>
      <c r="B457" s="43">
        <v>5.8372345228633899E-4</v>
      </c>
    </row>
    <row r="458" spans="1:2">
      <c r="A458" s="46" t="s">
        <v>330</v>
      </c>
      <c r="B458" s="43">
        <v>2.8808688751685098E-4</v>
      </c>
    </row>
    <row r="459" spans="1:2">
      <c r="A459" s="46" t="s">
        <v>152</v>
      </c>
      <c r="B459" s="43">
        <v>2.53969779965583E-4</v>
      </c>
    </row>
    <row r="460" spans="1:2">
      <c r="A460" s="46" t="s">
        <v>331</v>
      </c>
      <c r="B460" s="43">
        <v>1.46572502077181E-4</v>
      </c>
    </row>
    <row r="461" spans="1:2">
      <c r="A461" s="46" t="s">
        <v>332</v>
      </c>
      <c r="B461" s="43">
        <v>2.7242293436714299E-4</v>
      </c>
    </row>
    <row r="462" spans="1:2">
      <c r="A462" s="46" t="s">
        <v>333</v>
      </c>
      <c r="B462" s="43">
        <v>1.7922815925589799E-4</v>
      </c>
    </row>
    <row r="463" spans="1:2">
      <c r="A463" s="46" t="s">
        <v>87</v>
      </c>
      <c r="B463" s="43">
        <v>2.21286919110788E-4</v>
      </c>
    </row>
    <row r="464" spans="1:2">
      <c r="A464" s="46" t="s">
        <v>90</v>
      </c>
      <c r="B464" s="43">
        <v>3.3330348984453301E-4</v>
      </c>
    </row>
    <row r="465" spans="1:2">
      <c r="A465" s="46" t="s">
        <v>94</v>
      </c>
      <c r="B465" s="43">
        <v>2.4173711069267601E-4</v>
      </c>
    </row>
    <row r="466" spans="1:2">
      <c r="A466" s="46" t="s">
        <v>82</v>
      </c>
      <c r="B466" s="43">
        <v>1.8436804730104599E-4</v>
      </c>
    </row>
    <row r="467" spans="1:2">
      <c r="A467" s="46" t="s">
        <v>101</v>
      </c>
      <c r="B467" s="43">
        <v>1.6096116897416801E-4</v>
      </c>
    </row>
    <row r="468" spans="1:2">
      <c r="A468" s="46" t="s">
        <v>125</v>
      </c>
      <c r="B468" s="43">
        <v>1.9783800273003599E-4</v>
      </c>
    </row>
    <row r="469" spans="1:2">
      <c r="A469" s="46" t="s">
        <v>126</v>
      </c>
      <c r="B469" s="43">
        <v>9.1374598860871899E-5</v>
      </c>
    </row>
    <row r="470" spans="1:2">
      <c r="A470" s="46" t="s">
        <v>134</v>
      </c>
      <c r="B470" s="43">
        <v>2.4622324151349502E-4</v>
      </c>
    </row>
    <row r="471" spans="1:2">
      <c r="A471" s="46" t="s">
        <v>234</v>
      </c>
      <c r="B471" s="43">
        <v>3.9381252395114002E-4</v>
      </c>
    </row>
    <row r="472" spans="1:2">
      <c r="A472" s="46" t="s">
        <v>334</v>
      </c>
      <c r="B472" s="43">
        <v>1.8101149752481699E-4</v>
      </c>
    </row>
    <row r="473" spans="1:2">
      <c r="A473" s="46" t="s">
        <v>154</v>
      </c>
      <c r="B473" s="43">
        <v>1.7979330347713199E-4</v>
      </c>
    </row>
    <row r="474" spans="1:2">
      <c r="A474" s="46" t="s">
        <v>335</v>
      </c>
      <c r="B474" s="43">
        <v>6.1980890843304896E-4</v>
      </c>
    </row>
    <row r="475" spans="1:2">
      <c r="A475" s="46" t="s">
        <v>219</v>
      </c>
      <c r="B475" s="43">
        <v>4.1368375625563399E-4</v>
      </c>
    </row>
    <row r="476" spans="1:2">
      <c r="A476" s="46" t="s">
        <v>173</v>
      </c>
      <c r="B476" s="43">
        <v>1.3154789046745599E-4</v>
      </c>
    </row>
    <row r="477" spans="1:2">
      <c r="A477" s="46" t="s">
        <v>336</v>
      </c>
      <c r="B477" s="43">
        <v>1.5918692023663599E-4</v>
      </c>
    </row>
    <row r="478" spans="1:2">
      <c r="A478" s="46" t="s">
        <v>133</v>
      </c>
      <c r="B478" s="43">
        <v>4.6337524758036899E-4</v>
      </c>
    </row>
    <row r="479" spans="1:2">
      <c r="A479" s="46" t="s">
        <v>132</v>
      </c>
      <c r="B479" s="43">
        <v>8.3899075325234501E-4</v>
      </c>
    </row>
    <row r="480" spans="1:2">
      <c r="A480" s="46" t="s">
        <v>337</v>
      </c>
      <c r="B480" s="43">
        <v>1.9411468544791501E-4</v>
      </c>
    </row>
    <row r="481" spans="1:2">
      <c r="A481" s="46" t="s">
        <v>190</v>
      </c>
      <c r="B481" s="43">
        <v>9.9021399008583497E-5</v>
      </c>
    </row>
    <row r="482" spans="1:2">
      <c r="A482" s="46" t="s">
        <v>165</v>
      </c>
      <c r="B482" s="43">
        <v>1.32303833438743E-4</v>
      </c>
    </row>
    <row r="483" spans="1:2">
      <c r="A483" s="46" t="s">
        <v>338</v>
      </c>
      <c r="B483" s="43">
        <v>1.17251066520812E-4</v>
      </c>
    </row>
    <row r="484" spans="1:2">
      <c r="A484" s="46" t="s">
        <v>160</v>
      </c>
      <c r="B484" s="43">
        <v>1.73504178510735E-4</v>
      </c>
    </row>
    <row r="485" spans="1:2">
      <c r="A485" s="46" t="s">
        <v>169</v>
      </c>
      <c r="B485" s="43">
        <v>1.4624047532590801E-4</v>
      </c>
    </row>
    <row r="486" spans="1:2">
      <c r="A486" s="46" t="s">
        <v>339</v>
      </c>
      <c r="B486" s="43">
        <v>1.8430994317117501E-3</v>
      </c>
    </row>
    <row r="487" spans="1:2">
      <c r="A487" s="46" t="s">
        <v>340</v>
      </c>
      <c r="B487" s="43">
        <v>4.5915903845058001E-4</v>
      </c>
    </row>
    <row r="488" spans="1:2">
      <c r="A488" s="46" t="s">
        <v>150</v>
      </c>
      <c r="B488" s="43">
        <v>6.9813314876405498E-4</v>
      </c>
    </row>
    <row r="489" spans="1:2">
      <c r="A489" s="46" t="s">
        <v>140</v>
      </c>
      <c r="B489" s="43">
        <v>1.2032980248552E-4</v>
      </c>
    </row>
    <row r="490" spans="1:2">
      <c r="A490" s="46" t="s">
        <v>341</v>
      </c>
      <c r="B490" s="43">
        <v>8.5690273896221405E-5</v>
      </c>
    </row>
    <row r="491" spans="1:2">
      <c r="A491" s="46" t="s">
        <v>142</v>
      </c>
      <c r="B491" s="43">
        <v>1.5953121990601601E-4</v>
      </c>
    </row>
    <row r="492" spans="1:2">
      <c r="A492" s="46" t="s">
        <v>342</v>
      </c>
      <c r="B492" s="43">
        <v>1.3408117941004401E-4</v>
      </c>
    </row>
    <row r="493" spans="1:2">
      <c r="A493" s="46" t="s">
        <v>343</v>
      </c>
      <c r="B493" s="43">
        <v>1.7270742253927801E-4</v>
      </c>
    </row>
    <row r="494" spans="1:2">
      <c r="A494" s="46" t="s">
        <v>344</v>
      </c>
      <c r="B494" s="43">
        <v>1.5740430761049999E-4</v>
      </c>
    </row>
    <row r="495" spans="1:2">
      <c r="A495" s="46" t="s">
        <v>345</v>
      </c>
      <c r="B495" s="43">
        <v>1.1560552369626E-4</v>
      </c>
    </row>
    <row r="496" spans="1:2">
      <c r="A496" s="46" t="s">
        <v>346</v>
      </c>
      <c r="B496" s="43">
        <v>2.1329899787379499E-4</v>
      </c>
    </row>
    <row r="497" spans="1:2">
      <c r="A497" s="46" t="s">
        <v>347</v>
      </c>
      <c r="B497" s="43">
        <v>1.01459236774059E-4</v>
      </c>
    </row>
    <row r="498" spans="1:2">
      <c r="A498" s="46" t="s">
        <v>348</v>
      </c>
      <c r="B498" s="43">
        <v>1.0828964063666499E-4</v>
      </c>
    </row>
    <row r="499" spans="1:2">
      <c r="A499" s="46" t="s">
        <v>349</v>
      </c>
      <c r="B499" s="43">
        <v>2.3891685819187701E-4</v>
      </c>
    </row>
    <row r="500" spans="1:2">
      <c r="A500" s="46" t="s">
        <v>350</v>
      </c>
      <c r="B500" s="43">
        <v>1.3782992892101399E-4</v>
      </c>
    </row>
    <row r="501" spans="1:2">
      <c r="A501" s="46" t="s">
        <v>351</v>
      </c>
      <c r="B501" s="43">
        <v>6.5889773886861405E-5</v>
      </c>
    </row>
    <row r="502" spans="1:2">
      <c r="A502" s="46" t="s">
        <v>352</v>
      </c>
      <c r="B502" s="43">
        <v>8.3250596301136104E-5</v>
      </c>
    </row>
    <row r="503" spans="1:2">
      <c r="A503" s="46" t="s">
        <v>353</v>
      </c>
      <c r="B503" s="43">
        <v>1.4476978251170501E-4</v>
      </c>
    </row>
    <row r="504" spans="1:2">
      <c r="A504" s="46" t="s">
        <v>354</v>
      </c>
      <c r="B504" s="43">
        <v>9.0988016740602099E-5</v>
      </c>
    </row>
    <row r="505" spans="1:2">
      <c r="A505" s="46" t="s">
        <v>355</v>
      </c>
      <c r="B505" s="43">
        <v>1.0916971520976299E-4</v>
      </c>
    </row>
    <row r="506" spans="1:2">
      <c r="A506" s="46" t="s">
        <v>356</v>
      </c>
      <c r="B506" s="43">
        <v>1.07206144858949E-4</v>
      </c>
    </row>
    <row r="507" spans="1:2">
      <c r="A507" s="46" t="s">
        <v>357</v>
      </c>
      <c r="B507" s="43">
        <v>9.6305357477517104E-5</v>
      </c>
    </row>
    <row r="508" spans="1:2">
      <c r="A508" s="46" t="s">
        <v>358</v>
      </c>
      <c r="B508" s="43">
        <v>1.29789743274594E-4</v>
      </c>
    </row>
    <row r="509" spans="1:2">
      <c r="A509" s="46" t="s">
        <v>235</v>
      </c>
      <c r="B509" s="43">
        <v>9.8223089726800898E-5</v>
      </c>
    </row>
    <row r="510" spans="1:2">
      <c r="A510" s="46" t="s">
        <v>276</v>
      </c>
      <c r="B510" s="43">
        <v>8.75535292208143E-5</v>
      </c>
    </row>
    <row r="511" spans="1:2">
      <c r="A511" s="46" t="s">
        <v>193</v>
      </c>
      <c r="B511" s="43">
        <v>1.81334312242693E-3</v>
      </c>
    </row>
    <row r="512" spans="1:2">
      <c r="A512" s="46" t="s">
        <v>199</v>
      </c>
      <c r="B512" s="43">
        <v>1.6495583889185E-3</v>
      </c>
    </row>
    <row r="513" spans="1:2">
      <c r="A513" s="46" t="s">
        <v>205</v>
      </c>
      <c r="B513" s="43">
        <v>5.2202933843232299E-4</v>
      </c>
    </row>
    <row r="514" spans="1:2">
      <c r="A514" s="46" t="s">
        <v>202</v>
      </c>
      <c r="B514" s="43">
        <v>8.1088028214834705E-4</v>
      </c>
    </row>
    <row r="515" spans="1:2">
      <c r="A515" s="46" t="s">
        <v>209</v>
      </c>
      <c r="B515" s="43">
        <v>2.1634600555183199E-4</v>
      </c>
    </row>
    <row r="516" spans="1:2">
      <c r="A516" s="46" t="s">
        <v>197</v>
      </c>
      <c r="B516" s="43">
        <v>2.1767459002886499E-4</v>
      </c>
    </row>
    <row r="517" spans="1:2">
      <c r="A517" s="46" t="s">
        <v>359</v>
      </c>
      <c r="B517" s="43">
        <v>1.55696551277535E-4</v>
      </c>
    </row>
    <row r="518" spans="1:2">
      <c r="A518" s="46" t="s">
        <v>360</v>
      </c>
      <c r="B518" s="43">
        <v>1.7709815444404199E-4</v>
      </c>
    </row>
    <row r="519" spans="1:2">
      <c r="A519" s="46" t="s">
        <v>361</v>
      </c>
      <c r="B519" s="43">
        <v>6.8257427748858002E-5</v>
      </c>
    </row>
    <row r="520" spans="1:2">
      <c r="A520" s="46" t="s">
        <v>362</v>
      </c>
      <c r="B520" s="43">
        <v>5.5276259038110898E-5</v>
      </c>
    </row>
    <row r="521" spans="1:2">
      <c r="A521" s="46" t="s">
        <v>363</v>
      </c>
      <c r="B521" s="43">
        <v>3.59388633311674E-5</v>
      </c>
    </row>
    <row r="522" spans="1:2">
      <c r="A522" s="46" t="s">
        <v>364</v>
      </c>
      <c r="B522" s="43">
        <v>4.0180647813054398E-5</v>
      </c>
    </row>
    <row r="523" spans="1:2">
      <c r="A523" s="46" t="s">
        <v>365</v>
      </c>
      <c r="B523" s="43">
        <v>2.9038819929717501E-5</v>
      </c>
    </row>
    <row r="524" spans="1:2">
      <c r="A524" s="46" t="s">
        <v>253</v>
      </c>
      <c r="B524" s="43">
        <v>2.9774278329510701E-5</v>
      </c>
    </row>
    <row r="525" spans="1:2">
      <c r="A525" s="46" t="s">
        <v>260</v>
      </c>
      <c r="B525" s="43">
        <v>3.1499363792990501E-5</v>
      </c>
    </row>
    <row r="526" spans="1:2">
      <c r="A526" s="46" t="s">
        <v>366</v>
      </c>
      <c r="B526" s="43">
        <v>8.1188736822408096E-5</v>
      </c>
    </row>
    <row r="527" spans="1:2">
      <c r="A527" s="46" t="s">
        <v>367</v>
      </c>
      <c r="B527" s="43">
        <v>4.0120799665927201E-5</v>
      </c>
    </row>
    <row r="528" spans="1:2">
      <c r="A528" s="46" t="s">
        <v>167</v>
      </c>
      <c r="B528" s="43">
        <v>5.4328844022477301E-5</v>
      </c>
    </row>
    <row r="529" spans="1:2">
      <c r="A529" s="46" t="s">
        <v>128</v>
      </c>
      <c r="B529" s="43">
        <v>5.8936399512656897E-5</v>
      </c>
    </row>
    <row r="530" spans="1:2">
      <c r="A530" s="46" t="s">
        <v>368</v>
      </c>
      <c r="B530" s="43">
        <v>1.20016191811748E-4</v>
      </c>
    </row>
    <row r="531" spans="1:2">
      <c r="A531" s="46" t="s">
        <v>268</v>
      </c>
      <c r="B531" s="43">
        <v>5.5162550217499002E-5</v>
      </c>
    </row>
    <row r="532" spans="1:2">
      <c r="A532" s="46" t="s">
        <v>156</v>
      </c>
      <c r="B532" s="43">
        <v>5.0620074646983798E-5</v>
      </c>
    </row>
    <row r="533" spans="1:2">
      <c r="A533" s="46" t="s">
        <v>369</v>
      </c>
      <c r="B533" s="43">
        <v>7.9149640560297998E-5</v>
      </c>
    </row>
    <row r="534" spans="1:2">
      <c r="A534" s="46" t="s">
        <v>370</v>
      </c>
      <c r="B534" s="43">
        <v>3.1201166973153398E-5</v>
      </c>
    </row>
    <row r="535" spans="1:2">
      <c r="A535" s="46" t="s">
        <v>371</v>
      </c>
      <c r="B535" s="43">
        <v>6.9243030430243694E-5</v>
      </c>
    </row>
    <row r="536" spans="1:2">
      <c r="A536" s="46" t="s">
        <v>226</v>
      </c>
      <c r="B536" s="43">
        <v>5.2516034752206799E-5</v>
      </c>
    </row>
    <row r="537" spans="1:2">
      <c r="A537" s="46" t="s">
        <v>372</v>
      </c>
      <c r="B537" s="43">
        <v>5.05135625216514E-5</v>
      </c>
    </row>
    <row r="538" spans="1:2">
      <c r="A538" s="46" t="s">
        <v>373</v>
      </c>
      <c r="B538" s="43">
        <v>9.8108930097961204E-5</v>
      </c>
    </row>
    <row r="539" spans="1:2">
      <c r="A539" s="46" t="s">
        <v>374</v>
      </c>
      <c r="B539" s="43">
        <v>5.2344475160434103E-5</v>
      </c>
    </row>
    <row r="540" spans="1:2">
      <c r="A540" s="46" t="s">
        <v>146</v>
      </c>
      <c r="B540" s="43">
        <v>7.6233566213980704E-5</v>
      </c>
    </row>
    <row r="541" spans="1:2">
      <c r="A541" s="46" t="s">
        <v>144</v>
      </c>
      <c r="B541" s="43">
        <v>6.1464811934113902E-5</v>
      </c>
    </row>
    <row r="542" spans="1:2">
      <c r="A542" s="46" t="s">
        <v>275</v>
      </c>
      <c r="B542" s="43">
        <v>6.2235853667179795E-5</v>
      </c>
    </row>
    <row r="543" spans="1:2">
      <c r="A543" s="46" t="s">
        <v>375</v>
      </c>
      <c r="B543" s="43">
        <v>9.5774710652273093E-5</v>
      </c>
    </row>
    <row r="544" spans="1:2">
      <c r="A544" s="46" t="s">
        <v>376</v>
      </c>
      <c r="B544" s="43">
        <v>4.8364818460676599E-5</v>
      </c>
    </row>
    <row r="545" spans="1:2">
      <c r="A545" s="46" t="s">
        <v>238</v>
      </c>
      <c r="B545" s="43">
        <v>3.824755326939E-5</v>
      </c>
    </row>
    <row r="546" spans="1:2">
      <c r="A546" s="46" t="s">
        <v>240</v>
      </c>
      <c r="B546" s="43">
        <v>5.6504860152661899E-5</v>
      </c>
    </row>
    <row r="547" spans="1:2">
      <c r="A547" s="46" t="s">
        <v>242</v>
      </c>
      <c r="B547" s="43">
        <v>9.3256242008266403E-5</v>
      </c>
    </row>
    <row r="548" spans="1:2">
      <c r="A548" s="46" t="s">
        <v>244</v>
      </c>
      <c r="B548" s="43">
        <v>8.2876669036578793E-5</v>
      </c>
    </row>
    <row r="549" spans="1:2">
      <c r="A549" s="46" t="s">
        <v>184</v>
      </c>
      <c r="B549" s="43">
        <v>6.5598012079341302E-5</v>
      </c>
    </row>
    <row r="550" spans="1:2">
      <c r="A550" s="46" t="s">
        <v>183</v>
      </c>
      <c r="B550" s="43">
        <v>4.2735705438346799E-5</v>
      </c>
    </row>
    <row r="551" spans="1:2">
      <c r="A551" s="46" t="s">
        <v>377</v>
      </c>
      <c r="B551" s="43">
        <v>7.3897970134956405E-5</v>
      </c>
    </row>
    <row r="552" spans="1:2">
      <c r="A552" s="46" t="s">
        <v>224</v>
      </c>
      <c r="B552" s="43">
        <v>6.4416922067432405E-5</v>
      </c>
    </row>
    <row r="553" spans="1:2">
      <c r="A553" s="46" t="s">
        <v>222</v>
      </c>
      <c r="B553" s="43">
        <v>1.10108923343847E-4</v>
      </c>
    </row>
    <row r="554" spans="1:2">
      <c r="A554" s="46" t="s">
        <v>228</v>
      </c>
      <c r="B554" s="43">
        <v>4.2448171015173903E-5</v>
      </c>
    </row>
    <row r="555" spans="1:2">
      <c r="A555" s="46" t="s">
        <v>139</v>
      </c>
      <c r="B555" s="43">
        <v>8.8923239838230102E-5</v>
      </c>
    </row>
    <row r="556" spans="1:2">
      <c r="A556" s="46" t="s">
        <v>175</v>
      </c>
      <c r="B556" s="43">
        <v>5.4382484929733503E-5</v>
      </c>
    </row>
    <row r="557" spans="1:2">
      <c r="A557" s="46" t="s">
        <v>378</v>
      </c>
      <c r="B557" s="43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6.xml><?xml version="1.0" encoding="utf-8"?>
<worksheet xmlns="http://schemas.openxmlformats.org/spreadsheetml/2006/main" xmlns:r="http://schemas.openxmlformats.org/officeDocument/2006/relationships">
  <dimension ref="A1:L557"/>
  <sheetViews>
    <sheetView topLeftCell="A413" workbookViewId="0">
      <selection activeCell="B444" sqref="B432:B444"/>
    </sheetView>
  </sheetViews>
  <sheetFormatPr defaultRowHeight="11.25"/>
  <cols>
    <col min="1" max="1" width="25.42578125" style="27" customWidth="1"/>
    <col min="2" max="2" width="34.85546875" style="20" customWidth="1"/>
    <col min="3" max="3" width="31.7109375" style="20" customWidth="1"/>
    <col min="4" max="4" width="29" style="20" customWidth="1"/>
    <col min="5" max="6" width="28.42578125" style="20" customWidth="1"/>
    <col min="7" max="7" width="9.140625" style="20"/>
    <col min="8" max="8" width="16.7109375" style="26" customWidth="1"/>
    <col min="9" max="9" width="10.5703125" style="20" bestFit="1" customWidth="1"/>
    <col min="10" max="11" width="9.140625" style="20"/>
    <col min="12" max="12" width="9.140625" style="20" customWidth="1"/>
    <col min="13" max="16384" width="9.140625" style="20"/>
  </cols>
  <sheetData>
    <row r="1" spans="1:8" ht="21">
      <c r="A1" s="50" t="s">
        <v>0</v>
      </c>
      <c r="B1" s="51"/>
      <c r="C1" s="51"/>
      <c r="D1" s="52"/>
      <c r="E1" s="19" t="s">
        <v>1</v>
      </c>
      <c r="H1" s="21"/>
    </row>
    <row r="2" spans="1:8" ht="12.75">
      <c r="A2" s="53" t="s">
        <v>2</v>
      </c>
      <c r="B2" s="54"/>
      <c r="C2" s="55"/>
      <c r="D2" s="22" t="s">
        <v>3</v>
      </c>
      <c r="E2" s="22" t="s">
        <v>3</v>
      </c>
      <c r="H2" s="21"/>
    </row>
    <row r="3" spans="1:8" ht="12.75">
      <c r="A3" s="56" t="s">
        <v>4</v>
      </c>
      <c r="B3" s="57"/>
      <c r="C3" s="58"/>
      <c r="D3" s="22" t="s">
        <v>3</v>
      </c>
      <c r="E3" s="10">
        <v>619.29999999999995</v>
      </c>
      <c r="H3" s="21"/>
    </row>
    <row r="4" spans="1:8" ht="12.75">
      <c r="A4" s="59" t="s">
        <v>4</v>
      </c>
      <c r="B4" s="62" t="s">
        <v>5</v>
      </c>
      <c r="C4" s="63"/>
      <c r="D4" s="22" t="s">
        <v>3</v>
      </c>
      <c r="E4" s="8">
        <v>110.7</v>
      </c>
      <c r="H4" s="21"/>
    </row>
    <row r="5" spans="1:8" ht="12.75">
      <c r="A5" s="60"/>
      <c r="B5" s="47" t="s">
        <v>5</v>
      </c>
      <c r="C5" s="25" t="s">
        <v>6</v>
      </c>
      <c r="D5" s="22" t="s">
        <v>3</v>
      </c>
      <c r="E5" s="10">
        <v>11.8</v>
      </c>
      <c r="H5" s="21"/>
    </row>
    <row r="6" spans="1:8" ht="12.75">
      <c r="A6" s="60"/>
      <c r="B6" s="48"/>
      <c r="C6" s="25" t="s">
        <v>7</v>
      </c>
      <c r="D6" s="22" t="s">
        <v>3</v>
      </c>
      <c r="E6" s="8">
        <v>16</v>
      </c>
      <c r="H6" s="21"/>
    </row>
    <row r="7" spans="1:8" ht="12.75">
      <c r="A7" s="60"/>
      <c r="B7" s="48"/>
      <c r="C7" s="25" t="s">
        <v>8</v>
      </c>
      <c r="D7" s="22" t="s">
        <v>3</v>
      </c>
      <c r="E7" s="10">
        <v>60.4</v>
      </c>
      <c r="H7" s="21"/>
    </row>
    <row r="8" spans="1:8" ht="12.75">
      <c r="A8" s="60"/>
      <c r="B8" s="48"/>
      <c r="C8" s="25" t="s">
        <v>9</v>
      </c>
      <c r="D8" s="22" t="s">
        <v>3</v>
      </c>
      <c r="E8" s="8">
        <v>5.9</v>
      </c>
      <c r="H8" s="21"/>
    </row>
    <row r="9" spans="1:8" ht="21">
      <c r="A9" s="60"/>
      <c r="B9" s="49"/>
      <c r="C9" s="25" t="s">
        <v>10</v>
      </c>
      <c r="D9" s="22" t="s">
        <v>3</v>
      </c>
      <c r="E9" s="10">
        <v>16.600000000000001</v>
      </c>
      <c r="H9" s="21"/>
    </row>
    <row r="10" spans="1:8" ht="12.75" customHeight="1">
      <c r="A10" s="60"/>
      <c r="B10" s="62" t="s">
        <v>11</v>
      </c>
      <c r="C10" s="63"/>
      <c r="D10" s="22" t="s">
        <v>3</v>
      </c>
      <c r="E10" s="8">
        <v>12.5</v>
      </c>
      <c r="H10" s="21"/>
    </row>
    <row r="11" spans="1:8" ht="12.75" customHeight="1">
      <c r="A11" s="60"/>
      <c r="B11" s="47" t="s">
        <v>11</v>
      </c>
      <c r="C11" s="25" t="s">
        <v>12</v>
      </c>
      <c r="D11" s="22" t="s">
        <v>3</v>
      </c>
      <c r="E11" s="10">
        <v>6.8</v>
      </c>
      <c r="H11" s="21"/>
    </row>
    <row r="12" spans="1:8" ht="12.75">
      <c r="A12" s="60"/>
      <c r="B12" s="48"/>
      <c r="C12" s="25" t="s">
        <v>13</v>
      </c>
      <c r="D12" s="22" t="s">
        <v>3</v>
      </c>
      <c r="E12" s="8">
        <v>5.7</v>
      </c>
      <c r="H12" s="21"/>
    </row>
    <row r="13" spans="1:8" ht="12.75">
      <c r="A13" s="60"/>
      <c r="B13" s="49"/>
      <c r="C13" s="25" t="s">
        <v>14</v>
      </c>
      <c r="D13" s="22" t="s">
        <v>3</v>
      </c>
      <c r="E13" s="10" t="s">
        <v>15</v>
      </c>
      <c r="H13" s="21"/>
    </row>
    <row r="14" spans="1:8" ht="12.75">
      <c r="A14" s="60"/>
      <c r="B14" s="62" t="s">
        <v>16</v>
      </c>
      <c r="C14" s="63"/>
      <c r="D14" s="22" t="s">
        <v>3</v>
      </c>
      <c r="E14" s="8">
        <v>18.899999999999999</v>
      </c>
      <c r="H14" s="21"/>
    </row>
    <row r="15" spans="1:8" ht="12.75">
      <c r="A15" s="60"/>
      <c r="B15" s="47" t="s">
        <v>16</v>
      </c>
      <c r="C15" s="25" t="s">
        <v>17</v>
      </c>
      <c r="D15" s="22" t="s">
        <v>3</v>
      </c>
      <c r="E15" s="10">
        <v>16.2</v>
      </c>
      <c r="H15" s="21"/>
    </row>
    <row r="16" spans="1:8" ht="12.75">
      <c r="A16" s="60"/>
      <c r="B16" s="49"/>
      <c r="C16" s="25" t="s">
        <v>18</v>
      </c>
      <c r="D16" s="22" t="s">
        <v>3</v>
      </c>
      <c r="E16" s="8">
        <v>2.8</v>
      </c>
      <c r="H16" s="21"/>
    </row>
    <row r="17" spans="1:8" ht="12.75">
      <c r="A17" s="60"/>
      <c r="B17" s="62" t="s">
        <v>19</v>
      </c>
      <c r="C17" s="63"/>
      <c r="D17" s="22" t="s">
        <v>3</v>
      </c>
      <c r="E17" s="10">
        <v>215.2</v>
      </c>
      <c r="H17" s="21"/>
    </row>
    <row r="18" spans="1:8" ht="12.75">
      <c r="A18" s="60"/>
      <c r="B18" s="47" t="s">
        <v>19</v>
      </c>
      <c r="C18" s="25" t="s">
        <v>20</v>
      </c>
      <c r="D18" s="22" t="s">
        <v>3</v>
      </c>
      <c r="E18" s="8">
        <v>136.6</v>
      </c>
      <c r="H18" s="21"/>
    </row>
    <row r="19" spans="1:8" ht="12.75">
      <c r="A19" s="60"/>
      <c r="B19" s="48"/>
      <c r="C19" s="25" t="s">
        <v>21</v>
      </c>
      <c r="D19" s="22" t="s">
        <v>3</v>
      </c>
      <c r="E19" s="10">
        <v>23.8</v>
      </c>
      <c r="H19" s="21"/>
    </row>
    <row r="20" spans="1:8" ht="12.75">
      <c r="A20" s="60"/>
      <c r="B20" s="48"/>
      <c r="C20" s="25" t="s">
        <v>22</v>
      </c>
      <c r="D20" s="22" t="s">
        <v>3</v>
      </c>
      <c r="E20" s="8" t="s">
        <v>15</v>
      </c>
      <c r="H20" s="21"/>
    </row>
    <row r="21" spans="1:8" ht="12.75">
      <c r="A21" s="60"/>
      <c r="B21" s="48"/>
      <c r="C21" s="25" t="s">
        <v>23</v>
      </c>
      <c r="D21" s="22" t="s">
        <v>3</v>
      </c>
      <c r="E21" s="10">
        <v>12.1</v>
      </c>
      <c r="H21" s="21"/>
    </row>
    <row r="22" spans="1:8" ht="12.75">
      <c r="A22" s="60"/>
      <c r="B22" s="48"/>
      <c r="C22" s="25" t="s">
        <v>24</v>
      </c>
      <c r="D22" s="22" t="s">
        <v>3</v>
      </c>
      <c r="E22" s="8">
        <v>34.200000000000003</v>
      </c>
      <c r="H22" s="21"/>
    </row>
    <row r="23" spans="1:8" ht="12.75">
      <c r="A23" s="60"/>
      <c r="B23" s="49"/>
      <c r="C23" s="25" t="s">
        <v>25</v>
      </c>
      <c r="D23" s="22" t="s">
        <v>3</v>
      </c>
      <c r="E23" s="10" t="s">
        <v>15</v>
      </c>
      <c r="H23" s="21"/>
    </row>
    <row r="24" spans="1:8" ht="12.75">
      <c r="A24" s="60"/>
      <c r="B24" s="62" t="s">
        <v>26</v>
      </c>
      <c r="C24" s="63"/>
      <c r="D24" s="22" t="s">
        <v>3</v>
      </c>
      <c r="E24" s="8">
        <v>28.8</v>
      </c>
      <c r="H24" s="21"/>
    </row>
    <row r="25" spans="1:8" ht="21">
      <c r="A25" s="60"/>
      <c r="B25" s="47" t="s">
        <v>26</v>
      </c>
      <c r="C25" s="25" t="s">
        <v>27</v>
      </c>
      <c r="D25" s="22" t="s">
        <v>3</v>
      </c>
      <c r="E25" s="10">
        <v>11.1</v>
      </c>
      <c r="H25" s="21"/>
    </row>
    <row r="26" spans="1:8" ht="12.75">
      <c r="A26" s="60"/>
      <c r="B26" s="48"/>
      <c r="C26" s="25" t="s">
        <v>28</v>
      </c>
      <c r="D26" s="22" t="s">
        <v>3</v>
      </c>
      <c r="E26" s="8" t="s">
        <v>15</v>
      </c>
      <c r="H26" s="21"/>
    </row>
    <row r="27" spans="1:8" ht="12.75">
      <c r="A27" s="60"/>
      <c r="B27" s="48"/>
      <c r="C27" s="25" t="s">
        <v>29</v>
      </c>
      <c r="D27" s="22" t="s">
        <v>3</v>
      </c>
      <c r="E27" s="10">
        <v>6.4</v>
      </c>
      <c r="H27" s="21"/>
    </row>
    <row r="28" spans="1:8" ht="21">
      <c r="A28" s="60"/>
      <c r="B28" s="48"/>
      <c r="C28" s="25" t="s">
        <v>30</v>
      </c>
      <c r="D28" s="22" t="s">
        <v>3</v>
      </c>
      <c r="E28" s="8">
        <v>1.6</v>
      </c>
      <c r="H28" s="21"/>
    </row>
    <row r="29" spans="1:8" ht="21">
      <c r="A29" s="60"/>
      <c r="B29" s="48"/>
      <c r="C29" s="25" t="s">
        <v>31</v>
      </c>
      <c r="D29" s="22" t="s">
        <v>3</v>
      </c>
      <c r="E29" s="10">
        <v>1.5</v>
      </c>
      <c r="H29" s="21"/>
    </row>
    <row r="30" spans="1:8" ht="21">
      <c r="A30" s="60"/>
      <c r="B30" s="49"/>
      <c r="C30" s="25" t="s">
        <v>32</v>
      </c>
      <c r="D30" s="22" t="s">
        <v>3</v>
      </c>
      <c r="E30" s="8">
        <v>5.7</v>
      </c>
      <c r="H30" s="21"/>
    </row>
    <row r="31" spans="1:8" ht="12.75">
      <c r="A31" s="60"/>
      <c r="B31" s="62" t="s">
        <v>33</v>
      </c>
      <c r="C31" s="63"/>
      <c r="D31" s="22" t="s">
        <v>3</v>
      </c>
      <c r="E31" s="10">
        <v>11.8</v>
      </c>
      <c r="H31" s="21"/>
    </row>
    <row r="32" spans="1:8" ht="21">
      <c r="A32" s="60"/>
      <c r="B32" s="47" t="s">
        <v>33</v>
      </c>
      <c r="C32" s="25" t="s">
        <v>34</v>
      </c>
      <c r="D32" s="22" t="s">
        <v>3</v>
      </c>
      <c r="E32" s="8">
        <v>4.4000000000000004</v>
      </c>
      <c r="H32" s="21"/>
    </row>
    <row r="33" spans="1:8" ht="12.75">
      <c r="A33" s="60"/>
      <c r="B33" s="48"/>
      <c r="C33" s="25" t="s">
        <v>35</v>
      </c>
      <c r="D33" s="22" t="s">
        <v>3</v>
      </c>
      <c r="E33" s="10" t="s">
        <v>15</v>
      </c>
      <c r="H33" s="21"/>
    </row>
    <row r="34" spans="1:8" ht="12.75">
      <c r="A34" s="60"/>
      <c r="B34" s="49"/>
      <c r="C34" s="25" t="s">
        <v>36</v>
      </c>
      <c r="D34" s="22" t="s">
        <v>3</v>
      </c>
      <c r="E34" s="8" t="s">
        <v>15</v>
      </c>
      <c r="H34" s="21"/>
    </row>
    <row r="35" spans="1:8" ht="12.75">
      <c r="A35" s="60"/>
      <c r="B35" s="62" t="s">
        <v>37</v>
      </c>
      <c r="C35" s="63"/>
      <c r="D35" s="22" t="s">
        <v>3</v>
      </c>
      <c r="E35" s="10">
        <v>66</v>
      </c>
      <c r="H35" s="21"/>
    </row>
    <row r="36" spans="1:8" ht="12.75">
      <c r="A36" s="60"/>
      <c r="B36" s="47" t="s">
        <v>37</v>
      </c>
      <c r="C36" s="25" t="s">
        <v>38</v>
      </c>
      <c r="D36" s="22" t="s">
        <v>3</v>
      </c>
      <c r="E36" s="8">
        <v>22</v>
      </c>
      <c r="H36" s="21"/>
    </row>
    <row r="37" spans="1:8" ht="21">
      <c r="A37" s="60"/>
      <c r="B37" s="48"/>
      <c r="C37" s="25" t="s">
        <v>39</v>
      </c>
      <c r="D37" s="22" t="s">
        <v>3</v>
      </c>
      <c r="E37" s="10">
        <v>39.299999999999997</v>
      </c>
      <c r="H37" s="21"/>
    </row>
    <row r="38" spans="1:8" ht="12.75">
      <c r="A38" s="60"/>
      <c r="B38" s="49"/>
      <c r="C38" s="25" t="s">
        <v>40</v>
      </c>
      <c r="D38" s="22" t="s">
        <v>3</v>
      </c>
      <c r="E38" s="8">
        <v>4.7</v>
      </c>
      <c r="H38" s="21"/>
    </row>
    <row r="39" spans="1:8" ht="12.75">
      <c r="A39" s="60"/>
      <c r="B39" s="62" t="s">
        <v>41</v>
      </c>
      <c r="C39" s="63"/>
      <c r="D39" s="22" t="s">
        <v>3</v>
      </c>
      <c r="E39" s="10">
        <v>23.2</v>
      </c>
      <c r="H39" s="21"/>
    </row>
    <row r="40" spans="1:8" ht="12.75">
      <c r="A40" s="60"/>
      <c r="B40" s="47" t="s">
        <v>41</v>
      </c>
      <c r="C40" s="25" t="s">
        <v>42</v>
      </c>
      <c r="D40" s="22" t="s">
        <v>3</v>
      </c>
      <c r="E40" s="8">
        <v>0.7</v>
      </c>
      <c r="H40" s="21"/>
    </row>
    <row r="41" spans="1:8" ht="12.75">
      <c r="A41" s="60"/>
      <c r="B41" s="48"/>
      <c r="C41" s="25" t="s">
        <v>43</v>
      </c>
      <c r="D41" s="22" t="s">
        <v>3</v>
      </c>
      <c r="E41" s="10" t="s">
        <v>15</v>
      </c>
      <c r="H41" s="21"/>
    </row>
    <row r="42" spans="1:8" ht="12.75">
      <c r="A42" s="60"/>
      <c r="B42" s="49"/>
      <c r="C42" s="25" t="s">
        <v>44</v>
      </c>
      <c r="D42" s="22" t="s">
        <v>3</v>
      </c>
      <c r="E42" s="8">
        <v>21.9</v>
      </c>
      <c r="H42" s="21"/>
    </row>
    <row r="43" spans="1:8" ht="12.75">
      <c r="A43" s="60"/>
      <c r="B43" s="62" t="s">
        <v>45</v>
      </c>
      <c r="C43" s="63"/>
      <c r="D43" s="22" t="s">
        <v>3</v>
      </c>
      <c r="E43" s="10">
        <v>52.3</v>
      </c>
      <c r="H43" s="21"/>
    </row>
    <row r="44" spans="1:8" ht="21">
      <c r="A44" s="60"/>
      <c r="B44" s="47" t="s">
        <v>45</v>
      </c>
      <c r="C44" s="25" t="s">
        <v>46</v>
      </c>
      <c r="D44" s="22" t="s">
        <v>3</v>
      </c>
      <c r="E44" s="8">
        <v>8.1999999999999993</v>
      </c>
      <c r="H44" s="21"/>
    </row>
    <row r="45" spans="1:8" ht="21">
      <c r="A45" s="60"/>
      <c r="B45" s="48"/>
      <c r="C45" s="25" t="s">
        <v>47</v>
      </c>
      <c r="D45" s="22" t="s">
        <v>3</v>
      </c>
      <c r="E45" s="10" t="s">
        <v>15</v>
      </c>
      <c r="H45" s="21"/>
    </row>
    <row r="46" spans="1:8" ht="21">
      <c r="A46" s="60"/>
      <c r="B46" s="48"/>
      <c r="C46" s="25" t="s">
        <v>48</v>
      </c>
      <c r="D46" s="22" t="s">
        <v>3</v>
      </c>
      <c r="E46" s="8">
        <v>12.6</v>
      </c>
      <c r="H46" s="21"/>
    </row>
    <row r="47" spans="1:8" ht="12.75">
      <c r="A47" s="60"/>
      <c r="B47" s="48"/>
      <c r="C47" s="25" t="s">
        <v>49</v>
      </c>
      <c r="D47" s="22" t="s">
        <v>3</v>
      </c>
      <c r="E47" s="10">
        <v>15.6</v>
      </c>
      <c r="H47" s="21"/>
    </row>
    <row r="48" spans="1:8" ht="12.75">
      <c r="A48" s="60"/>
      <c r="B48" s="48"/>
      <c r="C48" s="25" t="s">
        <v>50</v>
      </c>
      <c r="D48" s="22" t="s">
        <v>3</v>
      </c>
      <c r="E48" s="8">
        <v>7.1</v>
      </c>
      <c r="H48" s="21"/>
    </row>
    <row r="49" spans="1:8" ht="12.75">
      <c r="A49" s="60"/>
      <c r="B49" s="48"/>
      <c r="C49" s="25" t="s">
        <v>51</v>
      </c>
      <c r="D49" s="22" t="s">
        <v>3</v>
      </c>
      <c r="E49" s="10">
        <v>2</v>
      </c>
      <c r="H49" s="21"/>
    </row>
    <row r="50" spans="1:8" ht="12.75">
      <c r="A50" s="60"/>
      <c r="B50" s="48"/>
      <c r="C50" s="25" t="s">
        <v>52</v>
      </c>
      <c r="D50" s="22" t="s">
        <v>3</v>
      </c>
      <c r="E50" s="8" t="s">
        <v>15</v>
      </c>
      <c r="H50" s="21"/>
    </row>
    <row r="51" spans="1:8" ht="21">
      <c r="A51" s="60"/>
      <c r="B51" s="49"/>
      <c r="C51" s="25" t="s">
        <v>53</v>
      </c>
      <c r="D51" s="22" t="s">
        <v>3</v>
      </c>
      <c r="E51" s="10">
        <v>1.7</v>
      </c>
      <c r="H51" s="21"/>
    </row>
    <row r="52" spans="1:8" ht="12.75">
      <c r="A52" s="60"/>
      <c r="B52" s="56" t="s">
        <v>54</v>
      </c>
      <c r="C52" s="58"/>
      <c r="D52" s="22" t="s">
        <v>3</v>
      </c>
      <c r="E52" s="8" t="s">
        <v>15</v>
      </c>
      <c r="H52" s="21"/>
    </row>
    <row r="53" spans="1:8" ht="12.75">
      <c r="A53" s="60"/>
      <c r="B53" s="62" t="s">
        <v>55</v>
      </c>
      <c r="C53" s="63"/>
      <c r="D53" s="22" t="s">
        <v>3</v>
      </c>
      <c r="E53" s="10">
        <v>47.5</v>
      </c>
      <c r="H53" s="21"/>
    </row>
    <row r="54" spans="1:8" ht="12.75">
      <c r="A54" s="60"/>
      <c r="B54" s="47" t="s">
        <v>55</v>
      </c>
      <c r="C54" s="25" t="s">
        <v>56</v>
      </c>
      <c r="D54" s="22" t="s">
        <v>3</v>
      </c>
      <c r="E54" s="8">
        <v>14.9</v>
      </c>
      <c r="H54" s="21"/>
    </row>
    <row r="55" spans="1:8" ht="12.75">
      <c r="A55" s="60"/>
      <c r="B55" s="48"/>
      <c r="C55" s="25" t="s">
        <v>57</v>
      </c>
      <c r="D55" s="22" t="s">
        <v>3</v>
      </c>
      <c r="E55" s="10" t="s">
        <v>15</v>
      </c>
      <c r="H55" s="21"/>
    </row>
    <row r="56" spans="1:8" ht="12.75">
      <c r="A56" s="60"/>
      <c r="B56" s="48"/>
      <c r="C56" s="25" t="s">
        <v>58</v>
      </c>
      <c r="D56" s="22" t="s">
        <v>3</v>
      </c>
      <c r="E56" s="8">
        <v>7.7</v>
      </c>
      <c r="H56" s="21"/>
    </row>
    <row r="57" spans="1:8" ht="12.75">
      <c r="A57" s="60"/>
      <c r="B57" s="48"/>
      <c r="C57" s="25" t="s">
        <v>59</v>
      </c>
      <c r="D57" s="22" t="s">
        <v>3</v>
      </c>
      <c r="E57" s="10">
        <v>16.5</v>
      </c>
      <c r="H57" s="21"/>
    </row>
    <row r="58" spans="1:8" ht="12.75">
      <c r="A58" s="60"/>
      <c r="B58" s="48"/>
      <c r="C58" s="25" t="s">
        <v>60</v>
      </c>
      <c r="D58" s="22" t="s">
        <v>3</v>
      </c>
      <c r="E58" s="8">
        <v>3.2</v>
      </c>
      <c r="H58" s="21"/>
    </row>
    <row r="59" spans="1:8" ht="12.75">
      <c r="A59" s="60"/>
      <c r="B59" s="49"/>
      <c r="C59" s="25" t="s">
        <v>61</v>
      </c>
      <c r="D59" s="22" t="s">
        <v>3</v>
      </c>
      <c r="E59" s="10" t="s">
        <v>15</v>
      </c>
      <c r="H59" s="21"/>
    </row>
    <row r="60" spans="1:8" ht="12.75">
      <c r="A60" s="60"/>
      <c r="B60" s="62" t="s">
        <v>62</v>
      </c>
      <c r="C60" s="63"/>
      <c r="D60" s="22" t="s">
        <v>3</v>
      </c>
      <c r="E60" s="8">
        <v>33.700000000000003</v>
      </c>
      <c r="H60" s="21"/>
    </row>
    <row r="61" spans="1:8" ht="12.75">
      <c r="A61" s="60"/>
      <c r="B61" s="47" t="s">
        <v>62</v>
      </c>
      <c r="C61" s="25" t="s">
        <v>63</v>
      </c>
      <c r="D61" s="22" t="s">
        <v>3</v>
      </c>
      <c r="E61" s="10">
        <v>25.3</v>
      </c>
      <c r="H61" s="21"/>
    </row>
    <row r="62" spans="1:8" ht="12.75">
      <c r="A62" s="60"/>
      <c r="B62" s="48"/>
      <c r="C62" s="25" t="s">
        <v>64</v>
      </c>
      <c r="D62" s="22" t="s">
        <v>3</v>
      </c>
      <c r="E62" s="8">
        <v>4.0999999999999996</v>
      </c>
      <c r="H62" s="21"/>
    </row>
    <row r="63" spans="1:8" ht="21">
      <c r="A63" s="60"/>
      <c r="B63" s="48"/>
      <c r="C63" s="25" t="s">
        <v>65</v>
      </c>
      <c r="D63" s="22" t="s">
        <v>3</v>
      </c>
      <c r="E63" s="10">
        <v>2.8</v>
      </c>
      <c r="H63" s="21"/>
    </row>
    <row r="64" spans="1:8" ht="12.75">
      <c r="A64" s="60"/>
      <c r="B64" s="48"/>
      <c r="C64" s="25" t="s">
        <v>66</v>
      </c>
      <c r="D64" s="22" t="s">
        <v>3</v>
      </c>
      <c r="E64" s="8" t="s">
        <v>15</v>
      </c>
      <c r="H64" s="21"/>
    </row>
    <row r="65" spans="1:9" ht="21">
      <c r="A65" s="60"/>
      <c r="B65" s="49"/>
      <c r="C65" s="25" t="s">
        <v>67</v>
      </c>
      <c r="D65" s="22" t="s">
        <v>3</v>
      </c>
      <c r="E65" s="10">
        <v>1.1000000000000001</v>
      </c>
    </row>
    <row r="66" spans="1:9" ht="12.75">
      <c r="A66" s="61"/>
      <c r="B66" s="56" t="s">
        <v>68</v>
      </c>
      <c r="C66" s="58"/>
      <c r="D66" s="22" t="s">
        <v>3</v>
      </c>
      <c r="E66" s="8" t="s">
        <v>15</v>
      </c>
    </row>
    <row r="70" spans="1:9" s="27" customFormat="1">
      <c r="A70" s="27" t="s">
        <v>69</v>
      </c>
      <c r="H70" s="28"/>
    </row>
    <row r="72" spans="1:9">
      <c r="A72" s="27" t="s">
        <v>70</v>
      </c>
      <c r="B72" s="27" t="s">
        <v>71</v>
      </c>
      <c r="C72" s="27" t="s">
        <v>72</v>
      </c>
      <c r="D72" s="27" t="s">
        <v>73</v>
      </c>
    </row>
    <row r="74" spans="1:9" s="27" customFormat="1">
      <c r="A74" s="27" t="s">
        <v>5</v>
      </c>
      <c r="E74" s="27" t="s">
        <v>74</v>
      </c>
      <c r="F74" s="27" t="s">
        <v>75</v>
      </c>
      <c r="G74" s="27" t="s">
        <v>76</v>
      </c>
      <c r="H74" s="28" t="s">
        <v>77</v>
      </c>
      <c r="I74" s="27" t="s">
        <v>78</v>
      </c>
    </row>
    <row r="75" spans="1:9" s="27" customFormat="1">
      <c r="B75" s="27" t="s">
        <v>6</v>
      </c>
      <c r="E75" s="27">
        <f>E5</f>
        <v>11.8</v>
      </c>
      <c r="F75" s="27">
        <f>E75*(365.25/7)</f>
        <v>615.70714285714291</v>
      </c>
      <c r="G75" s="27">
        <v>0.99999999999999989</v>
      </c>
      <c r="H75" s="28"/>
      <c r="I75" s="27">
        <f>SUM(I77,I76)</f>
        <v>0.12064913762648216</v>
      </c>
    </row>
    <row r="76" spans="1:9">
      <c r="C76" s="27" t="s">
        <v>79</v>
      </c>
      <c r="D76" s="27"/>
      <c r="E76" s="20">
        <f>E75*G76</f>
        <v>4.8849462365591396</v>
      </c>
      <c r="F76" s="20">
        <f>E76*(365.25/7)</f>
        <v>254.88951612903227</v>
      </c>
      <c r="G76" s="20">
        <v>0.41397849462365588</v>
      </c>
      <c r="I76" s="20">
        <f>F76*AVERAGE(H78:H79)</f>
        <v>4.9946148372253377E-2</v>
      </c>
    </row>
    <row r="77" spans="1:9">
      <c r="C77" s="27" t="s">
        <v>80</v>
      </c>
      <c r="D77" s="27"/>
      <c r="E77" s="20">
        <f>G77*E75</f>
        <v>6.9150537634408593</v>
      </c>
      <c r="F77" s="20">
        <f>E77*(365.25/7)</f>
        <v>360.81762672811055</v>
      </c>
      <c r="G77" s="20">
        <v>0.58602150537634401</v>
      </c>
      <c r="I77" s="20">
        <f>F77*AVERAGE(H78:H79)</f>
        <v>7.0702989254228785E-2</v>
      </c>
    </row>
    <row r="78" spans="1:9">
      <c r="C78" s="27"/>
      <c r="D78" s="2" t="s">
        <v>82</v>
      </c>
      <c r="H78" s="26">
        <f>B466</f>
        <v>1.8436804730104599E-4</v>
      </c>
    </row>
    <row r="79" spans="1:9">
      <c r="C79" s="27"/>
      <c r="D79" s="20" t="s">
        <v>81</v>
      </c>
      <c r="F79" s="27"/>
      <c r="H79" s="26">
        <f>B452</f>
        <v>2.0753625014341401E-4</v>
      </c>
    </row>
    <row r="80" spans="1:9" s="27" customFormat="1">
      <c r="B80" s="27" t="s">
        <v>83</v>
      </c>
      <c r="E80" s="27">
        <f>E6</f>
        <v>16</v>
      </c>
      <c r="F80" s="27">
        <f>E80*(365.25/7)</f>
        <v>834.85714285714289</v>
      </c>
      <c r="G80" s="27">
        <v>1</v>
      </c>
      <c r="H80" s="28"/>
      <c r="I80" s="27">
        <f>SUM(I81,I84)</f>
        <v>0.22380152969212641</v>
      </c>
    </row>
    <row r="81" spans="1:9">
      <c r="A81" s="20"/>
      <c r="C81" s="27" t="s">
        <v>84</v>
      </c>
      <c r="D81" s="27"/>
      <c r="E81" s="20">
        <f>G81*E80</f>
        <v>13.685106382978724</v>
      </c>
      <c r="F81" s="20">
        <f>E81*(365.25/7)</f>
        <v>714.06930091185416</v>
      </c>
      <c r="G81" s="20">
        <v>0.85531914893617023</v>
      </c>
      <c r="I81" s="20">
        <f>F81*AVERAGE(H82:H83)</f>
        <v>0.16841867701928881</v>
      </c>
    </row>
    <row r="82" spans="1:9">
      <c r="A82" s="20"/>
      <c r="C82" s="27"/>
      <c r="D82" s="2" t="s">
        <v>86</v>
      </c>
      <c r="H82" s="26">
        <f>B455</f>
        <v>2.9047921153145501E-4</v>
      </c>
    </row>
    <row r="83" spans="1:9">
      <c r="A83" s="20"/>
      <c r="C83" s="27"/>
      <c r="D83" s="1" t="s">
        <v>85</v>
      </c>
      <c r="F83" s="27"/>
      <c r="H83" s="26">
        <f>B453</f>
        <v>1.8123600379630399E-4</v>
      </c>
    </row>
    <row r="84" spans="1:9">
      <c r="A84" s="20"/>
      <c r="C84" s="27" t="s">
        <v>88</v>
      </c>
      <c r="D84" s="27"/>
      <c r="E84" s="20">
        <f>G84*E80</f>
        <v>2.3148936170212764</v>
      </c>
      <c r="F84" s="20">
        <f>E84*(365.25/7)</f>
        <v>120.78784194528875</v>
      </c>
      <c r="G84" s="20">
        <v>0.14468085106382977</v>
      </c>
      <c r="I84" s="20">
        <f>F84*AVERAGE(H85:H86)</f>
        <v>5.5382852672837615E-2</v>
      </c>
    </row>
    <row r="85" spans="1:9">
      <c r="A85" s="20"/>
      <c r="C85" s="27"/>
      <c r="D85" s="1" t="s">
        <v>89</v>
      </c>
      <c r="F85" s="27"/>
      <c r="H85" s="26">
        <f>B457</f>
        <v>5.8372345228633899E-4</v>
      </c>
    </row>
    <row r="86" spans="1:9">
      <c r="A86" s="20"/>
      <c r="C86" s="27"/>
      <c r="D86" s="1" t="s">
        <v>90</v>
      </c>
      <c r="F86" s="27"/>
      <c r="H86" s="26">
        <f>B464</f>
        <v>3.3330348984453301E-4</v>
      </c>
    </row>
    <row r="87" spans="1:9">
      <c r="A87" s="20"/>
      <c r="C87" s="27"/>
      <c r="D87" s="1"/>
      <c r="F87" s="27"/>
    </row>
    <row r="88" spans="1:9" s="27" customFormat="1">
      <c r="B88" s="27" t="s">
        <v>8</v>
      </c>
      <c r="E88" s="27">
        <f>E7</f>
        <v>60.4</v>
      </c>
      <c r="F88" s="27">
        <f>E88*(365.25/7)</f>
        <v>3151.5857142857144</v>
      </c>
      <c r="G88" s="27">
        <v>1</v>
      </c>
      <c r="H88" s="28"/>
      <c r="I88" s="27">
        <f>SUM(I89,I91,I94,I96,I98,I100)</f>
        <v>0.59856955238995313</v>
      </c>
    </row>
    <row r="89" spans="1:9">
      <c r="A89" s="20"/>
      <c r="C89" s="27" t="s">
        <v>91</v>
      </c>
      <c r="D89" s="27"/>
      <c r="E89" s="20">
        <f>G89*E88</f>
        <v>13.856950067476385</v>
      </c>
      <c r="F89" s="20">
        <f>E89*(365.25/7)</f>
        <v>723.0358588779643</v>
      </c>
      <c r="G89" s="20">
        <v>0.22941970310391366</v>
      </c>
      <c r="I89" s="20">
        <f>F89*H90</f>
        <v>0.13330470942996495</v>
      </c>
    </row>
    <row r="90" spans="1:9">
      <c r="A90" s="20"/>
      <c r="C90" s="27"/>
      <c r="D90" s="20" t="s">
        <v>82</v>
      </c>
      <c r="F90" s="27"/>
      <c r="H90" s="26">
        <f>B466</f>
        <v>1.8436804730104599E-4</v>
      </c>
    </row>
    <row r="91" spans="1:9">
      <c r="A91" s="20"/>
      <c r="C91" s="27" t="s">
        <v>92</v>
      </c>
      <c r="E91" s="29">
        <f>G91*E88</f>
        <v>9.5368421052631565</v>
      </c>
      <c r="F91" s="20">
        <f>E91*(365.25/7)</f>
        <v>497.61879699248112</v>
      </c>
      <c r="G91" s="20">
        <v>0.15789473684210525</v>
      </c>
      <c r="I91" s="20">
        <f>F91*AVERAGE(H92:H93)</f>
        <v>0.10926285424702299</v>
      </c>
    </row>
    <row r="92" spans="1:9">
      <c r="A92" s="20"/>
      <c r="C92" s="27"/>
      <c r="D92" s="2" t="s">
        <v>86</v>
      </c>
      <c r="E92" s="29"/>
      <c r="H92" s="26">
        <f>B455</f>
        <v>2.9047921153145501E-4</v>
      </c>
    </row>
    <row r="93" spans="1:9">
      <c r="A93" s="20"/>
      <c r="C93" s="27"/>
      <c r="D93" s="20" t="s">
        <v>93</v>
      </c>
      <c r="F93" s="27"/>
      <c r="H93" s="26">
        <f>B454</f>
        <v>1.4866358173675799E-4</v>
      </c>
    </row>
    <row r="94" spans="1:9">
      <c r="A94" s="20"/>
      <c r="C94" s="27" t="s">
        <v>95</v>
      </c>
      <c r="E94" s="20">
        <f>G94*E88</f>
        <v>1.7932523616734146</v>
      </c>
      <c r="F94" s="20">
        <f>E94*(365.25/7)</f>
        <v>93.569346443030668</v>
      </c>
      <c r="G94" s="20">
        <v>2.9689608636977064E-2</v>
      </c>
      <c r="I94" s="20">
        <f>F94*H95</f>
        <v>1.7251197690936637E-2</v>
      </c>
    </row>
    <row r="95" spans="1:9">
      <c r="A95" s="20"/>
      <c r="C95" s="27"/>
      <c r="D95" s="30" t="s">
        <v>82</v>
      </c>
      <c r="F95" s="27"/>
      <c r="H95" s="26">
        <f>B466</f>
        <v>1.8436804730104599E-4</v>
      </c>
    </row>
    <row r="96" spans="1:9">
      <c r="A96" s="20"/>
      <c r="C96" s="27" t="s">
        <v>96</v>
      </c>
      <c r="E96" s="29">
        <f>G96*E88</f>
        <v>3.0974358974358971</v>
      </c>
      <c r="F96" s="20">
        <f>E96*(365.25/7)</f>
        <v>161.61978021978021</v>
      </c>
      <c r="G96" s="20">
        <v>5.128205128205128E-2</v>
      </c>
      <c r="I96" s="20">
        <f>F96*H97</f>
        <v>2.9797523284345095E-2</v>
      </c>
    </row>
    <row r="97" spans="1:9">
      <c r="A97" s="20"/>
      <c r="C97" s="27"/>
      <c r="D97" s="30" t="s">
        <v>82</v>
      </c>
      <c r="H97" s="26">
        <f>B466</f>
        <v>1.8436804730104599E-4</v>
      </c>
    </row>
    <row r="98" spans="1:9">
      <c r="A98" s="20"/>
      <c r="C98" s="27" t="s">
        <v>97</v>
      </c>
      <c r="D98" s="27"/>
      <c r="E98" s="20">
        <f>G98*E88</f>
        <v>7.7435897435897445</v>
      </c>
      <c r="F98" s="20">
        <f>E98*(365.25/7)</f>
        <v>404.04945054945063</v>
      </c>
      <c r="G98" s="20">
        <v>0.12820512820512822</v>
      </c>
      <c r="I98" s="20">
        <f>F98*H99</f>
        <v>7.4493808210862753E-2</v>
      </c>
    </row>
    <row r="99" spans="1:9">
      <c r="A99" s="20"/>
      <c r="C99" s="27"/>
      <c r="D99" s="30" t="s">
        <v>82</v>
      </c>
      <c r="H99" s="26">
        <f>B466</f>
        <v>1.8436804730104599E-4</v>
      </c>
    </row>
    <row r="100" spans="1:9">
      <c r="A100" s="20"/>
      <c r="C100" s="27" t="s">
        <v>98</v>
      </c>
      <c r="D100" s="27"/>
      <c r="E100" s="20">
        <f>G100*E88</f>
        <v>24.371929824561406</v>
      </c>
      <c r="F100" s="20">
        <f>E100*(365.25/7)</f>
        <v>1271.6924812030077</v>
      </c>
      <c r="G100" s="20">
        <v>0.40350877192982459</v>
      </c>
      <c r="I100" s="20">
        <f>F100*H101</f>
        <v>0.23445945952682065</v>
      </c>
    </row>
    <row r="101" spans="1:9">
      <c r="A101" s="20"/>
      <c r="C101" s="27"/>
      <c r="D101" s="30" t="s">
        <v>82</v>
      </c>
      <c r="F101" s="27"/>
      <c r="H101" s="26">
        <f>B466</f>
        <v>1.8436804730104599E-4</v>
      </c>
    </row>
    <row r="102" spans="1:9">
      <c r="A102" s="20"/>
      <c r="C102" s="27"/>
      <c r="D102" s="30"/>
      <c r="F102" s="27"/>
    </row>
    <row r="103" spans="1:9" s="27" customFormat="1">
      <c r="B103" s="27" t="s">
        <v>9</v>
      </c>
      <c r="E103" s="27">
        <f>E8</f>
        <v>5.9</v>
      </c>
      <c r="F103" s="27">
        <f>E103*(365.25/7)</f>
        <v>307.85357142857146</v>
      </c>
      <c r="G103" s="27">
        <v>1</v>
      </c>
      <c r="H103" s="28"/>
      <c r="I103" s="27">
        <f>SUM(I104:I105)</f>
        <v>4.955247073001539E-2</v>
      </c>
    </row>
    <row r="104" spans="1:9">
      <c r="A104" s="20"/>
      <c r="C104" s="27" t="s">
        <v>99</v>
      </c>
      <c r="D104" s="27"/>
      <c r="E104" s="20">
        <f>G104*E103</f>
        <v>1.6857142857142857</v>
      </c>
      <c r="F104" s="20">
        <f>E104*(365.25/7)</f>
        <v>87.958163265306126</v>
      </c>
      <c r="G104" s="20">
        <v>0.2857142857142857</v>
      </c>
      <c r="I104" s="20">
        <f>F104*AVERAGE(H106:H106)</f>
        <v>1.4157848780004397E-2</v>
      </c>
    </row>
    <row r="105" spans="1:9">
      <c r="A105" s="20"/>
      <c r="C105" s="27" t="s">
        <v>100</v>
      </c>
      <c r="D105" s="27"/>
      <c r="E105" s="20">
        <f>G105*E103</f>
        <v>4.2142857142857144</v>
      </c>
      <c r="F105" s="20">
        <f>E105*(365.25/7)</f>
        <v>219.89540816326533</v>
      </c>
      <c r="G105" s="20">
        <v>0.7142857142857143</v>
      </c>
      <c r="I105" s="20">
        <f>F105*AVERAGE(H106:H106)</f>
        <v>3.5394621950010995E-2</v>
      </c>
    </row>
    <row r="106" spans="1:9">
      <c r="A106" s="20"/>
      <c r="C106" s="27"/>
      <c r="D106" s="3" t="s">
        <v>101</v>
      </c>
      <c r="E106" s="3"/>
      <c r="F106" s="27"/>
      <c r="G106" s="3"/>
      <c r="H106" s="26">
        <f>B467</f>
        <v>1.6096116897416801E-4</v>
      </c>
    </row>
    <row r="107" spans="1:9">
      <c r="A107" s="20"/>
      <c r="C107" s="27"/>
      <c r="D107" s="3"/>
      <c r="E107" s="3"/>
      <c r="F107" s="27"/>
      <c r="G107" s="3"/>
    </row>
    <row r="108" spans="1:9" s="27" customFormat="1">
      <c r="B108" s="27" t="s">
        <v>10</v>
      </c>
      <c r="E108" s="27">
        <f>E9</f>
        <v>16.600000000000001</v>
      </c>
      <c r="F108" s="27">
        <f>E108*(365.25/7)</f>
        <v>866.16428571428582</v>
      </c>
      <c r="G108" s="27">
        <v>0.9973821989528795</v>
      </c>
      <c r="H108" s="28"/>
      <c r="I108" s="27">
        <f>F108*H112</f>
        <v>7.5835740099311474E-2</v>
      </c>
    </row>
    <row r="109" spans="1:9">
      <c r="C109" s="27" t="s">
        <v>102</v>
      </c>
      <c r="D109" s="27"/>
      <c r="E109" s="20">
        <f>G109*E108</f>
        <v>7.3439790575916231</v>
      </c>
      <c r="F109" s="20">
        <f>E109*(365.25/7)</f>
        <v>383.19833582647721</v>
      </c>
      <c r="G109" s="20">
        <v>0.44240837696335072</v>
      </c>
    </row>
    <row r="110" spans="1:9">
      <c r="C110" s="27" t="s">
        <v>103</v>
      </c>
      <c r="D110" s="27"/>
      <c r="E110" s="20">
        <f>G110*E108</f>
        <v>9.2125654450261774</v>
      </c>
      <c r="F110" s="20">
        <f>E110*(365.25/7)</f>
        <v>480.69850411368736</v>
      </c>
      <c r="G110" s="20">
        <v>0.55497382198952872</v>
      </c>
    </row>
    <row r="111" spans="1:9">
      <c r="C111" s="27" t="s">
        <v>104</v>
      </c>
      <c r="D111" s="27">
        <f>F108-SUM(F109:F110)</f>
        <v>2.2674457741212564</v>
      </c>
      <c r="E111" s="20" t="s">
        <v>105</v>
      </c>
      <c r="F111" s="27" t="e">
        <f>E111*(365.25/7)</f>
        <v>#VALUE!</v>
      </c>
      <c r="G111" s="20">
        <v>2.6178010471205049E-3</v>
      </c>
    </row>
    <row r="112" spans="1:9">
      <c r="C112" s="27"/>
      <c r="D112" s="2" t="s">
        <v>276</v>
      </c>
      <c r="F112" s="27"/>
      <c r="H112" s="26">
        <f>B510</f>
        <v>8.75535292208143E-5</v>
      </c>
    </row>
    <row r="113" spans="1:9">
      <c r="C113" s="27"/>
      <c r="D113" s="2"/>
      <c r="F113" s="27"/>
    </row>
    <row r="114" spans="1:9">
      <c r="C114" s="27"/>
      <c r="D114" s="2"/>
      <c r="F114" s="27"/>
    </row>
    <row r="115" spans="1:9">
      <c r="C115" s="27"/>
      <c r="D115" s="2"/>
      <c r="F115" s="27"/>
    </row>
    <row r="116" spans="1:9">
      <c r="C116" s="27"/>
      <c r="D116" s="2"/>
      <c r="F116" s="27"/>
    </row>
    <row r="117" spans="1:9">
      <c r="C117" s="27"/>
      <c r="D117" s="2"/>
      <c r="F117" s="27"/>
    </row>
    <row r="118" spans="1:9">
      <c r="C118" s="27"/>
      <c r="D118" s="2"/>
      <c r="F118" s="27"/>
    </row>
    <row r="119" spans="1:9">
      <c r="C119" s="27"/>
      <c r="D119" s="2"/>
      <c r="F119" s="27"/>
    </row>
    <row r="120" spans="1:9">
      <c r="C120" s="27"/>
      <c r="D120" s="2"/>
      <c r="F120" s="27"/>
    </row>
    <row r="121" spans="1:9">
      <c r="C121" s="27"/>
      <c r="D121" s="2"/>
      <c r="F121" s="27"/>
    </row>
    <row r="122" spans="1:9" s="31" customFormat="1">
      <c r="A122" s="31" t="s">
        <v>106</v>
      </c>
      <c r="E122" s="31">
        <f>E4</f>
        <v>110.7</v>
      </c>
      <c r="F122" s="31">
        <f>E122*(365.25/7)</f>
        <v>5776.1678571428574</v>
      </c>
      <c r="H122" s="32"/>
      <c r="I122" s="31">
        <f>SUM(I108,I103,I88,I80,I75)</f>
        <v>1.0684084305378885</v>
      </c>
    </row>
    <row r="123" spans="1:9">
      <c r="F123" s="27"/>
    </row>
    <row r="124" spans="1:9" s="27" customFormat="1">
      <c r="A124" s="27" t="s">
        <v>107</v>
      </c>
      <c r="H124" s="28"/>
    </row>
    <row r="125" spans="1:9" s="27" customFormat="1">
      <c r="B125" s="27" t="s">
        <v>12</v>
      </c>
      <c r="E125" s="27">
        <f>E11</f>
        <v>6.8</v>
      </c>
      <c r="F125" s="27">
        <f t="shared" ref="F125:F133" si="0">E125*(365.25/7)</f>
        <v>354.81428571428575</v>
      </c>
      <c r="G125" s="27">
        <v>1</v>
      </c>
      <c r="H125" s="28"/>
    </row>
    <row r="126" spans="1:9">
      <c r="C126" s="27" t="s">
        <v>108</v>
      </c>
      <c r="D126" s="27"/>
      <c r="E126" s="20">
        <f>G126*E125</f>
        <v>2.2666666666666666</v>
      </c>
      <c r="F126" s="20">
        <f t="shared" si="0"/>
        <v>118.27142857142857</v>
      </c>
      <c r="G126" s="20">
        <v>0.33333333333333331</v>
      </c>
    </row>
    <row r="127" spans="1:9">
      <c r="C127" s="27" t="s">
        <v>109</v>
      </c>
      <c r="D127" s="27"/>
      <c r="E127" s="20">
        <f>G127*E125</f>
        <v>2.8246153846153845</v>
      </c>
      <c r="F127" s="20">
        <f t="shared" si="0"/>
        <v>147.38439560439559</v>
      </c>
      <c r="G127" s="20">
        <v>0.41538461538461535</v>
      </c>
    </row>
    <row r="128" spans="1:9">
      <c r="C128" s="27" t="s">
        <v>110</v>
      </c>
      <c r="D128" s="27"/>
      <c r="E128" s="20">
        <f>G128*E125</f>
        <v>0.6974358974358974</v>
      </c>
      <c r="F128" s="20">
        <f t="shared" si="0"/>
        <v>36.39120879120879</v>
      </c>
      <c r="G128" s="20">
        <v>0.10256410256410256</v>
      </c>
    </row>
    <row r="129" spans="1:9">
      <c r="C129" s="27" t="s">
        <v>111</v>
      </c>
      <c r="D129" s="27"/>
      <c r="E129" s="20">
        <f>G129*E125</f>
        <v>1.0112820512820513</v>
      </c>
      <c r="F129" s="20">
        <f t="shared" si="0"/>
        <v>52.767252747252748</v>
      </c>
      <c r="G129" s="20">
        <v>0.14871794871794872</v>
      </c>
    </row>
    <row r="130" spans="1:9" s="27" customFormat="1">
      <c r="B130" s="27" t="s">
        <v>13</v>
      </c>
      <c r="E130" s="27">
        <f>E12</f>
        <v>5.7</v>
      </c>
      <c r="F130" s="20">
        <f t="shared" si="0"/>
        <v>297.41785714285714</v>
      </c>
      <c r="G130" s="27">
        <v>1</v>
      </c>
      <c r="H130" s="28"/>
    </row>
    <row r="131" spans="1:9">
      <c r="C131" s="27" t="s">
        <v>13</v>
      </c>
      <c r="D131" s="27"/>
      <c r="E131" s="20">
        <f>G131*E130</f>
        <v>5.7</v>
      </c>
      <c r="F131" s="20">
        <f t="shared" si="0"/>
        <v>297.41785714285714</v>
      </c>
      <c r="G131" s="20">
        <v>1</v>
      </c>
    </row>
    <row r="132" spans="1:9" s="27" customFormat="1">
      <c r="B132" s="27" t="s">
        <v>14</v>
      </c>
      <c r="E132" s="27" t="s">
        <v>105</v>
      </c>
      <c r="F132" s="20" t="e">
        <f t="shared" si="0"/>
        <v>#VALUE!</v>
      </c>
      <c r="G132" s="27">
        <v>1</v>
      </c>
      <c r="H132" s="28"/>
    </row>
    <row r="133" spans="1:9">
      <c r="C133" s="27" t="s">
        <v>14</v>
      </c>
      <c r="D133" s="27"/>
      <c r="E133" s="20" t="s">
        <v>105</v>
      </c>
      <c r="F133" s="20" t="e">
        <f t="shared" si="0"/>
        <v>#VALUE!</v>
      </c>
      <c r="G133" s="20">
        <v>1</v>
      </c>
    </row>
    <row r="134" spans="1:9">
      <c r="C134" s="27"/>
      <c r="D134" s="3" t="s">
        <v>101</v>
      </c>
      <c r="E134" s="3"/>
      <c r="F134" s="27"/>
      <c r="G134" s="3"/>
      <c r="H134" s="26">
        <f>B467</f>
        <v>1.6096116897416801E-4</v>
      </c>
    </row>
    <row r="135" spans="1:9" s="31" customFormat="1">
      <c r="A135" s="31" t="s">
        <v>112</v>
      </c>
      <c r="E135" s="31">
        <f>E10</f>
        <v>12.5</v>
      </c>
      <c r="F135" s="31">
        <f>E135*(365.25/7)</f>
        <v>652.23214285714289</v>
      </c>
      <c r="H135" s="32"/>
      <c r="I135" s="31">
        <f>F135*H134</f>
        <v>0.10498404815681227</v>
      </c>
    </row>
    <row r="136" spans="1:9">
      <c r="C136" s="27"/>
      <c r="D136" s="27"/>
      <c r="F136" s="27"/>
    </row>
    <row r="137" spans="1:9" s="27" customFormat="1">
      <c r="A137" s="27" t="s">
        <v>16</v>
      </c>
      <c r="H137" s="28"/>
    </row>
    <row r="138" spans="1:9" s="27" customFormat="1">
      <c r="B138" s="27" t="s">
        <v>17</v>
      </c>
      <c r="E138" s="27">
        <f>E15</f>
        <v>16.2</v>
      </c>
      <c r="F138" s="27">
        <f t="shared" ref="F138:F151" si="1">E138*(365.25/7)</f>
        <v>845.29285714285709</v>
      </c>
      <c r="G138" s="27">
        <v>1.0036231884057971</v>
      </c>
      <c r="H138" s="28"/>
    </row>
    <row r="139" spans="1:9">
      <c r="C139" s="27" t="s">
        <v>113</v>
      </c>
      <c r="D139" s="27"/>
      <c r="E139" s="20">
        <f>G139*E138</f>
        <v>4.6369565217391298</v>
      </c>
      <c r="F139" s="20">
        <f t="shared" si="1"/>
        <v>241.94976708074532</v>
      </c>
      <c r="G139" s="20">
        <v>0.28623188405797101</v>
      </c>
    </row>
    <row r="140" spans="1:9">
      <c r="C140" s="27" t="s">
        <v>114</v>
      </c>
      <c r="D140" s="27"/>
      <c r="E140" s="20">
        <f>G140*E138</f>
        <v>2.5826086956521741</v>
      </c>
      <c r="F140" s="20">
        <f t="shared" si="1"/>
        <v>134.75683229813666</v>
      </c>
      <c r="G140" s="20">
        <v>0.15942028985507248</v>
      </c>
    </row>
    <row r="141" spans="1:9">
      <c r="C141" s="27" t="s">
        <v>115</v>
      </c>
      <c r="D141" s="27"/>
      <c r="E141" s="20">
        <f>G141*E138</f>
        <v>6.0456521739130427</v>
      </c>
      <c r="F141" s="20">
        <f t="shared" si="1"/>
        <v>315.45349378881986</v>
      </c>
      <c r="G141" s="20">
        <v>0.37318840579710144</v>
      </c>
    </row>
    <row r="142" spans="1:9">
      <c r="C142" s="27" t="s">
        <v>116</v>
      </c>
      <c r="D142" s="27"/>
      <c r="E142" s="20">
        <f>G142*E138</f>
        <v>1.5260869565217392</v>
      </c>
      <c r="F142" s="20">
        <f t="shared" si="1"/>
        <v>79.629037267080747</v>
      </c>
      <c r="G142" s="20">
        <v>9.420289855072464E-2</v>
      </c>
    </row>
    <row r="143" spans="1:9">
      <c r="C143" s="27" t="s">
        <v>117</v>
      </c>
      <c r="D143" s="27"/>
      <c r="E143" s="20">
        <f>G143*E138</f>
        <v>0.46956521739130436</v>
      </c>
      <c r="F143" s="20">
        <f t="shared" si="1"/>
        <v>24.501242236024847</v>
      </c>
      <c r="G143" s="20">
        <v>2.8985507246376812E-2</v>
      </c>
    </row>
    <row r="144" spans="1:9">
      <c r="C144" s="27" t="s">
        <v>118</v>
      </c>
      <c r="D144" s="27"/>
      <c r="E144" s="20">
        <f>G144*E138</f>
        <v>0.41086956521739126</v>
      </c>
      <c r="F144" s="20">
        <f t="shared" si="1"/>
        <v>21.438586956521739</v>
      </c>
      <c r="G144" s="20">
        <v>2.5362318840579708E-2</v>
      </c>
    </row>
    <row r="145" spans="1:9">
      <c r="C145" s="27" t="s">
        <v>119</v>
      </c>
      <c r="D145" s="27"/>
      <c r="E145" s="20">
        <f>G145*E138</f>
        <v>0.58695652173913038</v>
      </c>
      <c r="F145" s="20">
        <f t="shared" si="1"/>
        <v>30.626552795031053</v>
      </c>
      <c r="G145" s="20">
        <v>3.6231884057971016E-2</v>
      </c>
    </row>
    <row r="146" spans="1:9" s="27" customFormat="1">
      <c r="B146" s="27" t="s">
        <v>18</v>
      </c>
      <c r="E146" s="27">
        <f>E16</f>
        <v>2.8</v>
      </c>
      <c r="F146" s="27">
        <f t="shared" si="1"/>
        <v>146.1</v>
      </c>
      <c r="G146" s="27">
        <v>1</v>
      </c>
      <c r="H146" s="28"/>
    </row>
    <row r="147" spans="1:9">
      <c r="C147" s="27" t="s">
        <v>120</v>
      </c>
      <c r="D147" s="27"/>
      <c r="E147" s="20">
        <f>G147*E146</f>
        <v>1.1741935483870967</v>
      </c>
      <c r="F147" s="20">
        <f t="shared" si="1"/>
        <v>61.267741935483869</v>
      </c>
      <c r="G147" s="20">
        <v>0.41935483870967744</v>
      </c>
    </row>
    <row r="148" spans="1:9">
      <c r="C148" s="27" t="s">
        <v>121</v>
      </c>
      <c r="D148" s="27"/>
      <c r="E148" s="20">
        <f>G148*E146</f>
        <v>0.31612903225806444</v>
      </c>
      <c r="F148" s="20">
        <f t="shared" si="1"/>
        <v>16.495161290322578</v>
      </c>
      <c r="G148" s="20">
        <v>0.1129032258064516</v>
      </c>
    </row>
    <row r="149" spans="1:9">
      <c r="C149" s="27" t="s">
        <v>122</v>
      </c>
      <c r="D149" s="27"/>
      <c r="E149" s="20">
        <f>G149*E146</f>
        <v>0.99354838709677418</v>
      </c>
      <c r="F149" s="20">
        <f t="shared" si="1"/>
        <v>51.841935483870969</v>
      </c>
      <c r="G149" s="20">
        <v>0.35483870967741937</v>
      </c>
    </row>
    <row r="150" spans="1:9">
      <c r="C150" s="27" t="s">
        <v>123</v>
      </c>
      <c r="D150" s="27"/>
      <c r="E150" s="20">
        <f>G150*E146</f>
        <v>0.22580645161290319</v>
      </c>
      <c r="F150" s="20">
        <f t="shared" si="1"/>
        <v>11.782258064516128</v>
      </c>
      <c r="G150" s="20">
        <v>8.0645161290322578E-2</v>
      </c>
    </row>
    <row r="151" spans="1:9">
      <c r="C151" s="27" t="s">
        <v>124</v>
      </c>
      <c r="D151" s="27"/>
      <c r="E151" s="20">
        <f>G151*E146</f>
        <v>9.0322580645161285E-2</v>
      </c>
      <c r="F151" s="20">
        <f t="shared" si="1"/>
        <v>4.7129032258064516</v>
      </c>
      <c r="G151" s="20">
        <v>3.2258064516129031E-2</v>
      </c>
    </row>
    <row r="152" spans="1:9">
      <c r="C152" s="27"/>
      <c r="D152" s="2" t="s">
        <v>125</v>
      </c>
      <c r="H152" s="26">
        <f>B468</f>
        <v>1.9783800273003599E-4</v>
      </c>
    </row>
    <row r="153" spans="1:9">
      <c r="C153" s="27"/>
      <c r="D153" s="3" t="s">
        <v>126</v>
      </c>
      <c r="F153" s="27"/>
      <c r="G153" s="31"/>
      <c r="H153" s="26">
        <f>B469</f>
        <v>9.1374598860871899E-5</v>
      </c>
    </row>
    <row r="154" spans="1:9" s="31" customFormat="1">
      <c r="A154" s="31" t="s">
        <v>127</v>
      </c>
      <c r="E154" s="31">
        <f>E14</f>
        <v>18.899999999999999</v>
      </c>
      <c r="F154" s="31">
        <f>E154*(365.25/7)</f>
        <v>986.17499999999995</v>
      </c>
      <c r="H154" s="32"/>
      <c r="I154" s="31">
        <f>F154*AVERAGE(H152:H153)</f>
        <v>0.1426071186869568</v>
      </c>
    </row>
    <row r="155" spans="1:9">
      <c r="C155" s="27"/>
      <c r="D155" s="27"/>
      <c r="F155" s="27"/>
    </row>
    <row r="156" spans="1:9" s="27" customFormat="1">
      <c r="A156" s="27" t="s">
        <v>19</v>
      </c>
      <c r="H156" s="28"/>
    </row>
    <row r="157" spans="1:9" s="27" customFormat="1">
      <c r="B157" s="27" t="s">
        <v>20</v>
      </c>
      <c r="E157" s="33">
        <f>E18</f>
        <v>136.6</v>
      </c>
      <c r="F157" s="27">
        <f>E157*(365.25/7)</f>
        <v>7127.5928571428567</v>
      </c>
      <c r="G157" s="27">
        <v>1.0151057401812689</v>
      </c>
      <c r="H157" s="28"/>
      <c r="I157" s="27">
        <f>F157*AVERAGE(H159:H160)</f>
        <v>0.68787535841622527</v>
      </c>
    </row>
    <row r="158" spans="1:9">
      <c r="C158" s="27" t="s">
        <v>20</v>
      </c>
      <c r="D158" s="27"/>
      <c r="E158" s="29">
        <f>G158*E157</f>
        <v>136.6</v>
      </c>
      <c r="F158" s="20">
        <f>E158*(365.25/7)</f>
        <v>7127.5928571428567</v>
      </c>
      <c r="G158" s="20">
        <v>1</v>
      </c>
    </row>
    <row r="159" spans="1:9">
      <c r="D159" s="30" t="s">
        <v>128</v>
      </c>
      <c r="E159" s="29"/>
      <c r="F159" s="27"/>
      <c r="H159" s="26">
        <f>B529</f>
        <v>5.8936399512656897E-5</v>
      </c>
    </row>
    <row r="160" spans="1:9">
      <c r="D160" s="34" t="s">
        <v>129</v>
      </c>
      <c r="E160" s="29"/>
      <c r="F160" s="27"/>
      <c r="H160" s="26">
        <f>B492</f>
        <v>1.3408117941004401E-4</v>
      </c>
    </row>
    <row r="161" spans="2:9" s="27" customFormat="1">
      <c r="B161" s="27" t="s">
        <v>21</v>
      </c>
      <c r="E161" s="33">
        <f>E19</f>
        <v>23.8</v>
      </c>
      <c r="F161" s="27">
        <f>E161*(365.25/7)</f>
        <v>1241.8500000000001</v>
      </c>
      <c r="G161" s="27">
        <v>1</v>
      </c>
      <c r="H161" s="28"/>
      <c r="I161" s="27">
        <f>SUM(I162,I168,I164)</f>
        <v>0.19139042523112684</v>
      </c>
    </row>
    <row r="162" spans="2:9">
      <c r="C162" s="27" t="s">
        <v>130</v>
      </c>
      <c r="D162" s="27"/>
      <c r="E162" s="29">
        <f>G162*E161</f>
        <v>14.797003745318355</v>
      </c>
      <c r="F162" s="20">
        <f>E162*(365.25/7)</f>
        <v>772.08651685393272</v>
      </c>
      <c r="G162" s="20">
        <v>0.62172284644194764</v>
      </c>
      <c r="I162" s="20">
        <f>F162*H163</f>
        <v>0.10352227078636812</v>
      </c>
    </row>
    <row r="163" spans="2:9">
      <c r="C163" s="27"/>
      <c r="D163" s="34" t="s">
        <v>129</v>
      </c>
      <c r="E163" s="29"/>
      <c r="F163" s="27"/>
      <c r="H163" s="26">
        <f>B492</f>
        <v>1.3408117941004401E-4</v>
      </c>
    </row>
    <row r="164" spans="2:9">
      <c r="C164" s="27" t="s">
        <v>131</v>
      </c>
      <c r="D164" s="27"/>
      <c r="E164" s="29">
        <f>G164*E161</f>
        <v>1.2479400749063669</v>
      </c>
      <c r="F164" s="20">
        <f>E164*(365.25/7)</f>
        <v>65.115730337078645</v>
      </c>
      <c r="G164" s="20">
        <v>5.2434456928838948E-2</v>
      </c>
      <c r="I164" s="20">
        <f>F164*AVERAGE(H165:H167)</f>
        <v>3.3612506502505558E-2</v>
      </c>
    </row>
    <row r="165" spans="2:9">
      <c r="C165" s="27"/>
      <c r="D165" s="34" t="s">
        <v>132</v>
      </c>
      <c r="E165" s="29"/>
      <c r="F165" s="27"/>
      <c r="H165" s="26">
        <f>B479</f>
        <v>8.3899075325234501E-4</v>
      </c>
    </row>
    <row r="166" spans="2:9">
      <c r="C166" s="27"/>
      <c r="D166" s="34" t="s">
        <v>133</v>
      </c>
      <c r="E166" s="29"/>
      <c r="F166" s="27"/>
      <c r="H166" s="26">
        <f>B478</f>
        <v>4.6337524758036899E-4</v>
      </c>
    </row>
    <row r="167" spans="2:9">
      <c r="C167" s="27"/>
      <c r="D167" s="34" t="s">
        <v>134</v>
      </c>
      <c r="E167" s="29"/>
      <c r="F167" s="27"/>
      <c r="H167" s="26">
        <f>B470</f>
        <v>2.4622324151349502E-4</v>
      </c>
    </row>
    <row r="168" spans="2:9">
      <c r="C168" s="27" t="s">
        <v>135</v>
      </c>
      <c r="D168" s="27"/>
      <c r="E168" s="29">
        <f>G168*E161</f>
        <v>7.7550561797752806</v>
      </c>
      <c r="F168" s="20">
        <f>E168*(365.25/7)</f>
        <v>404.64775280898874</v>
      </c>
      <c r="G168" s="20">
        <v>0.32584269662921345</v>
      </c>
      <c r="I168" s="20">
        <f>F168*H169</f>
        <v>5.4255647942253162E-2</v>
      </c>
    </row>
    <row r="169" spans="2:9">
      <c r="C169" s="27"/>
      <c r="D169" s="34" t="s">
        <v>129</v>
      </c>
      <c r="E169" s="29"/>
      <c r="F169" s="27"/>
      <c r="H169" s="26">
        <f>B492</f>
        <v>1.3408117941004401E-4</v>
      </c>
    </row>
    <row r="170" spans="2:9" s="27" customFormat="1">
      <c r="B170" s="27" t="s">
        <v>22</v>
      </c>
      <c r="D170" s="27" t="s">
        <v>136</v>
      </c>
      <c r="E170" s="33">
        <f>(E200-SUM(E186,E177,E161,E157)) / 2</f>
        <v>4.25</v>
      </c>
      <c r="F170" s="27">
        <f>E170*(365.25/7)</f>
        <v>221.75892857142858</v>
      </c>
      <c r="G170" s="27">
        <v>1</v>
      </c>
      <c r="H170" s="28"/>
      <c r="I170" s="27">
        <f>SUM(I171,I175)</f>
        <v>3.6893257383598305E-2</v>
      </c>
    </row>
    <row r="171" spans="2:9">
      <c r="C171" s="27" t="s">
        <v>137</v>
      </c>
      <c r="D171" s="27"/>
      <c r="E171" s="29">
        <f>G171*E170</f>
        <v>0.77031249999999996</v>
      </c>
      <c r="F171" s="20">
        <f>E171*(365.25/7)</f>
        <v>40.193805803571429</v>
      </c>
      <c r="G171" s="20">
        <v>0.18124999999999999</v>
      </c>
      <c r="I171" s="20">
        <f>F171*AVERAGE(H172:H174)</f>
        <v>2.0747898425454447E-2</v>
      </c>
    </row>
    <row r="172" spans="2:9">
      <c r="C172" s="27"/>
      <c r="D172" s="34" t="s">
        <v>132</v>
      </c>
      <c r="E172" s="29"/>
      <c r="F172" s="27"/>
      <c r="H172" s="26">
        <f>B479</f>
        <v>8.3899075325234501E-4</v>
      </c>
    </row>
    <row r="173" spans="2:9">
      <c r="C173" s="27"/>
      <c r="D173" s="34" t="s">
        <v>133</v>
      </c>
      <c r="E173" s="29"/>
      <c r="F173" s="27"/>
      <c r="H173" s="26">
        <f>B478</f>
        <v>4.6337524758036899E-4</v>
      </c>
    </row>
    <row r="174" spans="2:9">
      <c r="C174" s="27"/>
      <c r="D174" s="34" t="s">
        <v>134</v>
      </c>
      <c r="E174" s="29"/>
      <c r="F174" s="27"/>
      <c r="H174" s="26">
        <f>B470</f>
        <v>2.4622324151349502E-4</v>
      </c>
    </row>
    <row r="175" spans="2:9">
      <c r="C175" s="27" t="s">
        <v>138</v>
      </c>
      <c r="D175" s="27"/>
      <c r="E175" s="29">
        <f>G175*E170</f>
        <v>3.4796874999999998</v>
      </c>
      <c r="F175" s="20">
        <f>E175*(365.25/7)</f>
        <v>181.56512276785713</v>
      </c>
      <c r="G175" s="20">
        <v>0.81874999999999998</v>
      </c>
      <c r="I175" s="20">
        <f>F175*H176</f>
        <v>1.6145358958143854E-2</v>
      </c>
    </row>
    <row r="176" spans="2:9">
      <c r="C176" s="27"/>
      <c r="D176" s="34" t="s">
        <v>139</v>
      </c>
      <c r="E176" s="29"/>
      <c r="F176" s="27"/>
      <c r="H176" s="26">
        <f>B555</f>
        <v>8.8923239838230102E-5</v>
      </c>
    </row>
    <row r="177" spans="1:9" s="27" customFormat="1">
      <c r="B177" s="27" t="s">
        <v>23</v>
      </c>
      <c r="E177" s="33">
        <f>E21</f>
        <v>12.1</v>
      </c>
      <c r="F177" s="27">
        <f>E177*(365.25/7)</f>
        <v>631.36071428571427</v>
      </c>
      <c r="G177" s="27">
        <v>0.99595141700404854</v>
      </c>
      <c r="H177" s="28"/>
      <c r="I177" s="27">
        <f>SUM(I178,I180,I182,I184)</f>
        <v>4.4661156309795107E-2</v>
      </c>
    </row>
    <row r="178" spans="1:9">
      <c r="A178" s="35"/>
      <c r="C178" s="27" t="s">
        <v>140</v>
      </c>
      <c r="D178" s="27"/>
      <c r="E178" s="29">
        <f>G178*E177</f>
        <v>1.0777327935222674</v>
      </c>
      <c r="F178" s="20">
        <f>E178*(365.25/7)</f>
        <v>56.234557547715454</v>
      </c>
      <c r="G178" s="20">
        <v>8.9068825910931182E-2</v>
      </c>
      <c r="I178" s="20">
        <f>F178*H179</f>
        <v>6.7666932025772083E-3</v>
      </c>
    </row>
    <row r="179" spans="1:9">
      <c r="D179" s="34" t="s">
        <v>140</v>
      </c>
      <c r="E179" s="29"/>
      <c r="H179" s="26">
        <f>B489</f>
        <v>1.2032980248552E-4</v>
      </c>
    </row>
    <row r="180" spans="1:9">
      <c r="C180" s="27" t="s">
        <v>141</v>
      </c>
      <c r="D180" s="27"/>
      <c r="E180" s="29">
        <f>G180*E177</f>
        <v>0.48987854251012147</v>
      </c>
      <c r="F180" s="20">
        <f>E180*(365.25/7)</f>
        <v>25.561162521688839</v>
      </c>
      <c r="G180" s="20">
        <v>4.048582995951417E-2</v>
      </c>
      <c r="I180" s="20">
        <f>F180*H181</f>
        <v>4.0778034393009572E-3</v>
      </c>
    </row>
    <row r="181" spans="1:9">
      <c r="D181" s="34" t="s">
        <v>142</v>
      </c>
      <c r="E181" s="29"/>
      <c r="H181" s="26">
        <f>B491</f>
        <v>1.5953121990601601E-4</v>
      </c>
    </row>
    <row r="182" spans="1:9">
      <c r="C182" s="27" t="s">
        <v>143</v>
      </c>
      <c r="D182" s="27"/>
      <c r="E182" s="29">
        <f>G182*E177</f>
        <v>10.483400809716599</v>
      </c>
      <c r="F182" s="20">
        <f>E182*(365.25/7)</f>
        <v>547.00887796414111</v>
      </c>
      <c r="G182" s="20">
        <v>0.8663967611336032</v>
      </c>
      <c r="I182" s="20">
        <f>F182*H183</f>
        <v>3.3621797810356596E-2</v>
      </c>
    </row>
    <row r="183" spans="1:9">
      <c r="D183" s="34" t="s">
        <v>144</v>
      </c>
      <c r="E183" s="29"/>
      <c r="F183" s="27"/>
      <c r="H183" s="26">
        <f>B541</f>
        <v>6.1464811934113902E-5</v>
      </c>
    </row>
    <row r="184" spans="1:9">
      <c r="C184" s="27" t="s">
        <v>145</v>
      </c>
      <c r="D184" s="35">
        <f>F177-SUM(F182,F180,F178)</f>
        <v>2.556116252168863</v>
      </c>
      <c r="E184" s="29" t="s">
        <v>105</v>
      </c>
      <c r="F184" s="20" t="e">
        <f>E184*(365.25/7)</f>
        <v>#VALUE!</v>
      </c>
      <c r="G184" s="20">
        <v>4.0485829959514552E-3</v>
      </c>
      <c r="I184" s="20">
        <f>D184*H185</f>
        <v>1.948618575603472E-4</v>
      </c>
    </row>
    <row r="185" spans="1:9">
      <c r="D185" s="30" t="s">
        <v>146</v>
      </c>
      <c r="E185" s="29"/>
      <c r="F185" s="27"/>
      <c r="H185" s="26">
        <f>B540</f>
        <v>7.6233566213980704E-5</v>
      </c>
    </row>
    <row r="186" spans="1:9" s="27" customFormat="1">
      <c r="B186" s="27" t="s">
        <v>24</v>
      </c>
      <c r="E186" s="33">
        <f>E22</f>
        <v>34.200000000000003</v>
      </c>
      <c r="F186" s="27">
        <f>E186*(365.25/7)</f>
        <v>1784.507142857143</v>
      </c>
      <c r="G186" s="27">
        <v>0.99722991689750695</v>
      </c>
      <c r="H186" s="28"/>
      <c r="I186" s="27">
        <f>SUM(I187,I189,I191,I193,I195)</f>
        <v>2.9716316081313052</v>
      </c>
    </row>
    <row r="187" spans="1:9">
      <c r="C187" s="27" t="s">
        <v>147</v>
      </c>
      <c r="D187" s="27"/>
      <c r="E187" s="29">
        <f>G187*E186</f>
        <v>29.463157894736845</v>
      </c>
      <c r="F187" s="20">
        <f>E187*(365.25/7)</f>
        <v>1537.3454887218047</v>
      </c>
      <c r="G187" s="20">
        <v>0.86149584487534625</v>
      </c>
      <c r="I187" s="20">
        <f>F187*H188</f>
        <v>2.8334805966077807</v>
      </c>
    </row>
    <row r="188" spans="1:9">
      <c r="D188" s="34" t="s">
        <v>148</v>
      </c>
      <c r="E188" s="29"/>
      <c r="H188" s="26">
        <f>B486</f>
        <v>1.8430994317117501E-3</v>
      </c>
    </row>
    <row r="189" spans="1:9">
      <c r="C189" s="27" t="s">
        <v>149</v>
      </c>
      <c r="D189" s="27"/>
      <c r="E189" s="29">
        <f>G189*E186</f>
        <v>3.3157894736842106</v>
      </c>
      <c r="F189" s="20">
        <f>E189*(365.25/7)</f>
        <v>173.01315789473685</v>
      </c>
      <c r="G189" s="20">
        <v>9.6952908587257608E-2</v>
      </c>
      <c r="I189" s="20">
        <f>F189*H190</f>
        <v>0.12078622069866525</v>
      </c>
    </row>
    <row r="190" spans="1:9">
      <c r="C190" s="27"/>
      <c r="D190" s="34" t="s">
        <v>150</v>
      </c>
      <c r="E190" s="29"/>
      <c r="H190" s="26">
        <f>B488</f>
        <v>6.9813314876405498E-4</v>
      </c>
    </row>
    <row r="191" spans="1:9">
      <c r="C191" s="27" t="s">
        <v>151</v>
      </c>
      <c r="D191" s="27"/>
      <c r="E191" s="29">
        <f>G191*E186</f>
        <v>1.0421052631578949</v>
      </c>
      <c r="F191" s="20">
        <f>E191*(365.25/7)</f>
        <v>54.375563909774442</v>
      </c>
      <c r="G191" s="20">
        <v>3.0470914127423823E-2</v>
      </c>
      <c r="I191" s="20">
        <f>F191*H192</f>
        <v>1.3809750001669912E-2</v>
      </c>
    </row>
    <row r="192" spans="1:9">
      <c r="C192" s="27"/>
      <c r="D192" s="34" t="s">
        <v>152</v>
      </c>
      <c r="E192" s="29"/>
      <c r="H192" s="26">
        <f>B459</f>
        <v>2.53969779965583E-4</v>
      </c>
    </row>
    <row r="193" spans="1:9">
      <c r="C193" s="27" t="s">
        <v>153</v>
      </c>
      <c r="D193" s="35">
        <f>F186-SUM(F187,F189,F191,F195)</f>
        <v>4.9432330827066835</v>
      </c>
      <c r="E193" s="29" t="s">
        <v>105</v>
      </c>
      <c r="F193" s="20" t="e">
        <f>E193*(365.25/7)</f>
        <v>#VALUE!</v>
      </c>
      <c r="G193" s="20">
        <v>2.7700831024930483E-3</v>
      </c>
      <c r="I193" s="20">
        <f>D193*H194</f>
        <v>8.887602057972815E-4</v>
      </c>
    </row>
    <row r="194" spans="1:9">
      <c r="C194" s="27"/>
      <c r="D194" s="34" t="s">
        <v>154</v>
      </c>
      <c r="E194" s="29"/>
      <c r="H194" s="26">
        <f>B473</f>
        <v>1.7979330347713199E-4</v>
      </c>
    </row>
    <row r="195" spans="1:9">
      <c r="C195" s="27" t="s">
        <v>155</v>
      </c>
      <c r="D195" s="27"/>
      <c r="E195" s="29">
        <f>G195*E186</f>
        <v>0.28421052631578947</v>
      </c>
      <c r="F195" s="20">
        <f>E195*(365.25/7)</f>
        <v>14.829699248120301</v>
      </c>
      <c r="G195" s="20">
        <v>8.3102493074792231E-3</v>
      </c>
      <c r="I195" s="20">
        <f>F195*H196</f>
        <v>2.6662806173918894E-3</v>
      </c>
    </row>
    <row r="196" spans="1:9">
      <c r="C196" s="27"/>
      <c r="D196" s="34" t="s">
        <v>154</v>
      </c>
      <c r="E196" s="29"/>
      <c r="H196" s="26">
        <f>B473</f>
        <v>1.7979330347713199E-4</v>
      </c>
    </row>
    <row r="197" spans="1:9" s="27" customFormat="1">
      <c r="B197" s="27" t="s">
        <v>25</v>
      </c>
      <c r="D197" s="27" t="s">
        <v>136</v>
      </c>
      <c r="E197" s="33">
        <f>(E200-SUM(E157,E161,E177,E186))/2</f>
        <v>4.25</v>
      </c>
      <c r="F197" s="27">
        <f>E197*(365.25/7)</f>
        <v>221.75892857142858</v>
      </c>
      <c r="G197" s="27">
        <v>1</v>
      </c>
      <c r="H197" s="28"/>
      <c r="I197" s="27">
        <f>F197*H199</f>
        <v>1.1225453517920862E-2</v>
      </c>
    </row>
    <row r="198" spans="1:9">
      <c r="C198" s="27" t="s">
        <v>25</v>
      </c>
      <c r="D198" s="27"/>
      <c r="E198" s="29" t="s">
        <v>105</v>
      </c>
      <c r="F198" s="27" t="e">
        <f>E198*(365.25/7)</f>
        <v>#VALUE!</v>
      </c>
      <c r="G198" s="20">
        <v>1</v>
      </c>
    </row>
    <row r="199" spans="1:9">
      <c r="C199" s="27"/>
      <c r="D199" s="34" t="s">
        <v>156</v>
      </c>
      <c r="E199" s="29"/>
      <c r="F199" s="27"/>
      <c r="H199" s="26">
        <f>B532</f>
        <v>5.0620074646983798E-5</v>
      </c>
    </row>
    <row r="200" spans="1:9" s="31" customFormat="1">
      <c r="A200" s="31" t="s">
        <v>157</v>
      </c>
      <c r="E200" s="36">
        <f>E17</f>
        <v>215.2</v>
      </c>
      <c r="F200" s="31">
        <f>E200*(365.25/7)</f>
        <v>11228.828571428572</v>
      </c>
      <c r="H200" s="32"/>
      <c r="I200" s="31">
        <f>SUM(I161,I170,I157,I177,I186,I197)</f>
        <v>3.9436772589899718</v>
      </c>
    </row>
    <row r="201" spans="1:9">
      <c r="C201" s="27"/>
      <c r="D201" s="27"/>
      <c r="E201" s="29"/>
      <c r="F201" s="27"/>
    </row>
    <row r="202" spans="1:9" s="27" customFormat="1">
      <c r="A202" s="27" t="s">
        <v>26</v>
      </c>
      <c r="E202" s="29"/>
      <c r="H202" s="28"/>
    </row>
    <row r="203" spans="1:9" s="27" customFormat="1">
      <c r="B203" s="27" t="s">
        <v>158</v>
      </c>
      <c r="E203" s="33">
        <f>E25</f>
        <v>11.1</v>
      </c>
      <c r="F203" s="27">
        <f>E203*(365.25/7)</f>
        <v>579.18214285714282</v>
      </c>
      <c r="G203" s="27">
        <v>0.97826086956521752</v>
      </c>
      <c r="H203" s="28"/>
      <c r="I203" s="27">
        <f>SUM(I204,I206,I208)</f>
        <v>0.10126388123986906</v>
      </c>
    </row>
    <row r="204" spans="1:9">
      <c r="A204" s="20"/>
      <c r="C204" s="27" t="s">
        <v>159</v>
      </c>
      <c r="D204" s="27"/>
      <c r="E204" s="29">
        <f>G204*E203</f>
        <v>9.4108695652173928</v>
      </c>
      <c r="F204" s="20">
        <f>E204*(365.25/7)</f>
        <v>491.04572981366471</v>
      </c>
      <c r="G204" s="20">
        <v>0.84782608695652184</v>
      </c>
      <c r="I204" s="20">
        <f>F204*H205</f>
        <v>8.5198485962524231E-2</v>
      </c>
    </row>
    <row r="205" spans="1:9">
      <c r="A205" s="20"/>
      <c r="C205" s="27"/>
      <c r="D205" s="34" t="s">
        <v>160</v>
      </c>
      <c r="E205" s="29"/>
      <c r="H205" s="26">
        <f>B484</f>
        <v>1.73504178510735E-4</v>
      </c>
    </row>
    <row r="206" spans="1:9">
      <c r="A206" s="20"/>
      <c r="C206" s="27" t="s">
        <v>161</v>
      </c>
      <c r="D206" s="27"/>
      <c r="E206" s="29">
        <f>G206*E203</f>
        <v>1.4478260869565216</v>
      </c>
      <c r="F206" s="20">
        <f>E206*(365.25/7)</f>
        <v>75.545496894409936</v>
      </c>
      <c r="G206" s="20">
        <v>0.13043478260869565</v>
      </c>
      <c r="I206" s="20">
        <f>F206*H207</f>
        <v>1.4945770220838199E-2</v>
      </c>
    </row>
    <row r="207" spans="1:9">
      <c r="A207" s="20"/>
      <c r="C207" s="27"/>
      <c r="D207" s="34" t="s">
        <v>125</v>
      </c>
      <c r="E207" s="29"/>
      <c r="H207" s="26">
        <f>B468</f>
        <v>1.9783800273003599E-4</v>
      </c>
    </row>
    <row r="208" spans="1:9">
      <c r="A208" s="20"/>
      <c r="C208" s="27" t="s">
        <v>162</v>
      </c>
      <c r="D208" s="27">
        <f>F203-SUM(F204,F206)</f>
        <v>12.590916149068221</v>
      </c>
      <c r="E208" s="29" t="s">
        <v>105</v>
      </c>
      <c r="F208" s="20" t="e">
        <f>E208*(365.25/7)</f>
        <v>#VALUE!</v>
      </c>
      <c r="G208" s="20">
        <v>2.1739130434782483E-2</v>
      </c>
      <c r="I208" s="20">
        <f>D208*H209</f>
        <v>1.1196250565066379E-3</v>
      </c>
    </row>
    <row r="209" spans="1:9">
      <c r="A209" s="20"/>
      <c r="C209" s="27"/>
      <c r="D209" s="34" t="s">
        <v>139</v>
      </c>
      <c r="E209" s="29"/>
      <c r="H209" s="26">
        <f>B555</f>
        <v>8.8923239838230102E-5</v>
      </c>
    </row>
    <row r="210" spans="1:9" s="27" customFormat="1">
      <c r="B210" s="27" t="s">
        <v>28</v>
      </c>
      <c r="E210" s="33">
        <f>E234-SUM(E203,E213,E220,E223,E227)</f>
        <v>2.5</v>
      </c>
      <c r="F210" s="27">
        <f>E210*(365.25/7)</f>
        <v>130.44642857142858</v>
      </c>
      <c r="G210" s="27">
        <v>1</v>
      </c>
      <c r="H210" s="28"/>
      <c r="I210" s="27">
        <f>F211*H212</f>
        <v>2.5807260891837734E-2</v>
      </c>
    </row>
    <row r="211" spans="1:9">
      <c r="A211" s="20"/>
      <c r="C211" s="27" t="s">
        <v>28</v>
      </c>
      <c r="D211" s="27"/>
      <c r="E211" s="29">
        <f>G211*E210</f>
        <v>2.5</v>
      </c>
      <c r="F211" s="20">
        <f>E211*(365.25/7)</f>
        <v>130.44642857142858</v>
      </c>
      <c r="G211" s="20">
        <v>1</v>
      </c>
    </row>
    <row r="212" spans="1:9">
      <c r="A212" s="20"/>
      <c r="C212" s="27"/>
      <c r="D212" s="34" t="s">
        <v>125</v>
      </c>
      <c r="E212" s="29"/>
      <c r="H212" s="26">
        <f>B468</f>
        <v>1.9783800273003599E-4</v>
      </c>
    </row>
    <row r="213" spans="1:9" s="27" customFormat="1">
      <c r="B213" s="27" t="s">
        <v>29</v>
      </c>
      <c r="E213" s="33">
        <f>E27</f>
        <v>6.4</v>
      </c>
      <c r="F213" s="27">
        <f>E213*(365.25/7)</f>
        <v>333.94285714285718</v>
      </c>
      <c r="G213" s="27">
        <v>1</v>
      </c>
      <c r="H213" s="28"/>
      <c r="I213" s="27">
        <f>SUM(I214,I215,I217)</f>
        <v>4.249334389436734E-2</v>
      </c>
    </row>
    <row r="214" spans="1:9">
      <c r="A214" s="20"/>
      <c r="C214" s="27" t="s">
        <v>163</v>
      </c>
      <c r="D214" s="27"/>
      <c r="E214" s="29">
        <f>G214*E213</f>
        <v>5.333333333333333</v>
      </c>
      <c r="F214" s="20">
        <f>E214*(365.25/7)</f>
        <v>278.28571428571428</v>
      </c>
      <c r="G214" s="20">
        <v>0.83333333333333326</v>
      </c>
      <c r="I214" s="20">
        <f>F214*H216</f>
        <v>3.6818266791238764E-2</v>
      </c>
    </row>
    <row r="215" spans="1:9">
      <c r="A215" s="20"/>
      <c r="C215" s="27" t="s">
        <v>164</v>
      </c>
      <c r="D215" s="27"/>
      <c r="E215" s="29">
        <f>G215*E213</f>
        <v>0.53333333333333333</v>
      </c>
      <c r="F215" s="20">
        <f>E215*(365.25/7)</f>
        <v>27.828571428571429</v>
      </c>
      <c r="G215" s="20">
        <v>8.3333333333333329E-2</v>
      </c>
      <c r="I215" s="20">
        <f>F215*H216</f>
        <v>3.6818266791238765E-3</v>
      </c>
    </row>
    <row r="216" spans="1:9">
      <c r="A216" s="20"/>
      <c r="C216" s="27"/>
      <c r="D216" s="34" t="s">
        <v>165</v>
      </c>
      <c r="E216" s="29"/>
      <c r="H216" s="26">
        <f>B482</f>
        <v>1.32303833438743E-4</v>
      </c>
    </row>
    <row r="217" spans="1:9">
      <c r="A217" s="20"/>
      <c r="C217" s="27" t="s">
        <v>166</v>
      </c>
      <c r="D217" s="27"/>
      <c r="E217" s="29">
        <f>G217*E213</f>
        <v>0.53333333333333333</v>
      </c>
      <c r="F217" s="20">
        <f>E217*(365.25/7)</f>
        <v>27.828571428571429</v>
      </c>
      <c r="G217" s="20">
        <v>8.3333333333333329E-2</v>
      </c>
      <c r="I217" s="20">
        <f>F217*AVERAGE(H218:H219)</f>
        <v>1.9932504240047001E-3</v>
      </c>
    </row>
    <row r="218" spans="1:9">
      <c r="A218" s="20"/>
      <c r="C218" s="27"/>
      <c r="D218" s="34" t="s">
        <v>139</v>
      </c>
      <c r="E218" s="29"/>
      <c r="H218" s="26">
        <f>B555</f>
        <v>8.8923239838230102E-5</v>
      </c>
    </row>
    <row r="219" spans="1:9">
      <c r="A219" s="20"/>
      <c r="C219" s="27"/>
      <c r="D219" s="34" t="s">
        <v>167</v>
      </c>
      <c r="E219" s="29"/>
      <c r="H219" s="26">
        <f>B528</f>
        <v>5.4328844022477301E-5</v>
      </c>
    </row>
    <row r="220" spans="1:9" s="27" customFormat="1">
      <c r="B220" s="27" t="s">
        <v>168</v>
      </c>
      <c r="E220" s="33">
        <f>E28</f>
        <v>1.6</v>
      </c>
      <c r="F220" s="27">
        <f>E220*(365.25/7)</f>
        <v>83.485714285714295</v>
      </c>
      <c r="G220" s="27">
        <v>1</v>
      </c>
      <c r="H220" s="28"/>
      <c r="I220" s="27">
        <f>F220*H222</f>
        <v>1.2208990540065807E-2</v>
      </c>
    </row>
    <row r="221" spans="1:9">
      <c r="A221" s="20"/>
      <c r="C221" s="27" t="s">
        <v>168</v>
      </c>
      <c r="D221" s="27"/>
      <c r="E221" s="29">
        <f>G221*E220</f>
        <v>1.6</v>
      </c>
      <c r="F221" s="20">
        <f>E221*(365.25/7)</f>
        <v>83.485714285714295</v>
      </c>
      <c r="G221" s="20">
        <v>1</v>
      </c>
    </row>
    <row r="222" spans="1:9">
      <c r="A222" s="20"/>
      <c r="D222" s="3" t="s">
        <v>169</v>
      </c>
      <c r="E222" s="29"/>
      <c r="H222" s="26">
        <f>B485</f>
        <v>1.4624047532590801E-4</v>
      </c>
    </row>
    <row r="223" spans="1:9" s="27" customFormat="1">
      <c r="B223" s="27" t="s">
        <v>31</v>
      </c>
      <c r="E223" s="33">
        <f>E29</f>
        <v>1.5</v>
      </c>
      <c r="F223" s="27">
        <f>E223*(365.25/7)</f>
        <v>78.267857142857139</v>
      </c>
      <c r="G223" s="27">
        <v>1</v>
      </c>
      <c r="H223" s="28"/>
      <c r="I223" s="27">
        <f>SUM(I224:I225)</f>
        <v>1.1445928631311695E-2</v>
      </c>
    </row>
    <row r="224" spans="1:9">
      <c r="A224" s="20"/>
      <c r="C224" s="27" t="s">
        <v>170</v>
      </c>
      <c r="D224" s="27"/>
      <c r="E224" s="29">
        <f>G224*E223</f>
        <v>0.71875</v>
      </c>
      <c r="F224" s="20">
        <f>E224*(365.25/7)</f>
        <v>37.503348214285715</v>
      </c>
      <c r="G224" s="20">
        <v>0.47916666666666663</v>
      </c>
      <c r="I224" s="20">
        <f>F224*H226</f>
        <v>5.4845074691701867E-3</v>
      </c>
    </row>
    <row r="225" spans="1:9">
      <c r="A225" s="20"/>
      <c r="C225" s="27" t="s">
        <v>171</v>
      </c>
      <c r="D225" s="27"/>
      <c r="E225" s="29">
        <f>G225*E223</f>
        <v>0.78125</v>
      </c>
      <c r="F225" s="20">
        <f>E225*(365.25/7)</f>
        <v>40.764508928571431</v>
      </c>
      <c r="G225" s="20">
        <v>0.52083333333333337</v>
      </c>
      <c r="I225" s="20">
        <f>F225*H226</f>
        <v>5.9614211621415074E-3</v>
      </c>
    </row>
    <row r="226" spans="1:9">
      <c r="A226" s="20"/>
      <c r="D226" s="3" t="s">
        <v>169</v>
      </c>
      <c r="E226" s="29"/>
      <c r="H226" s="26">
        <f>B485</f>
        <v>1.4624047532590801E-4</v>
      </c>
    </row>
    <row r="227" spans="1:9" s="27" customFormat="1">
      <c r="B227" s="27" t="s">
        <v>32</v>
      </c>
      <c r="E227" s="33">
        <f>E30</f>
        <v>5.7</v>
      </c>
      <c r="F227" s="27">
        <f>E227*(365.25/7)</f>
        <v>297.41785714285714</v>
      </c>
      <c r="G227" s="27">
        <v>0.9882352941176471</v>
      </c>
      <c r="H227" s="28"/>
      <c r="I227" s="27">
        <f>SUM(I228,I231)</f>
        <v>3.5159045196867196E-2</v>
      </c>
    </row>
    <row r="228" spans="1:9">
      <c r="A228" s="20"/>
      <c r="C228" s="27" t="s">
        <v>172</v>
      </c>
      <c r="D228" s="27"/>
      <c r="E228" s="29">
        <f>G228*E227</f>
        <v>4.1576470588235299</v>
      </c>
      <c r="F228" s="20">
        <f>E228*(365.25/7)</f>
        <v>216.94008403361349</v>
      </c>
      <c r="G228" s="20">
        <v>0.72941176470588243</v>
      </c>
      <c r="I228" s="20">
        <f>F228*AVERAGE(H229:H230)</f>
        <v>3.0131715709386272E-2</v>
      </c>
    </row>
    <row r="229" spans="1:9">
      <c r="A229" s="20"/>
      <c r="C229" s="3"/>
      <c r="D229" s="3" t="s">
        <v>169</v>
      </c>
      <c r="E229" s="29"/>
      <c r="H229" s="26">
        <f>B485</f>
        <v>1.4624047532590801E-4</v>
      </c>
    </row>
    <row r="230" spans="1:9">
      <c r="A230" s="20"/>
      <c r="C230" s="37"/>
      <c r="D230" s="37" t="s">
        <v>173</v>
      </c>
      <c r="E230" s="29"/>
      <c r="H230" s="26">
        <f>B476</f>
        <v>1.3154789046745599E-4</v>
      </c>
    </row>
    <row r="231" spans="1:9">
      <c r="A231" s="20"/>
      <c r="C231" s="27" t="s">
        <v>174</v>
      </c>
      <c r="D231" s="27"/>
      <c r="E231" s="29">
        <f>G231*E227</f>
        <v>1.4752941176470591</v>
      </c>
      <c r="F231" s="20">
        <f>E231*(365.25/7)</f>
        <v>76.978739495798337</v>
      </c>
      <c r="G231" s="20">
        <v>0.25882352941176473</v>
      </c>
      <c r="I231" s="20">
        <f>F231*AVERAGE(H232:H233)</f>
        <v>5.0273294874809251E-3</v>
      </c>
    </row>
    <row r="232" spans="1:9">
      <c r="A232" s="20"/>
      <c r="D232" s="38" t="s">
        <v>146</v>
      </c>
      <c r="E232" s="29"/>
      <c r="H232" s="26">
        <f>B540</f>
        <v>7.6233566213980704E-5</v>
      </c>
    </row>
    <row r="233" spans="1:9">
      <c r="A233" s="20"/>
      <c r="D233" s="3" t="s">
        <v>175</v>
      </c>
      <c r="E233" s="29"/>
      <c r="H233" s="26">
        <f>B556</f>
        <v>5.4382484929733503E-5</v>
      </c>
    </row>
    <row r="234" spans="1:9" s="31" customFormat="1">
      <c r="A234" s="31" t="s">
        <v>176</v>
      </c>
      <c r="E234" s="36">
        <f>E24</f>
        <v>28.8</v>
      </c>
      <c r="F234" s="31">
        <f>E234*(365.25/7)</f>
        <v>1502.7428571428572</v>
      </c>
      <c r="H234" s="32"/>
      <c r="I234" s="31">
        <f>SUM(I227,I220,I213,I210,I203,I223)</f>
        <v>0.22837845039431884</v>
      </c>
    </row>
    <row r="235" spans="1:9">
      <c r="C235" s="27"/>
      <c r="D235" s="27"/>
      <c r="F235" s="27"/>
    </row>
    <row r="236" spans="1:9" s="27" customFormat="1">
      <c r="A236" s="27" t="s">
        <v>33</v>
      </c>
      <c r="H236" s="28"/>
    </row>
    <row r="237" spans="1:9" s="27" customFormat="1">
      <c r="B237" s="27" t="s">
        <v>34</v>
      </c>
      <c r="E237" s="27">
        <f>E32</f>
        <v>4.4000000000000004</v>
      </c>
      <c r="F237" s="27">
        <f>E237*(365.25/7)</f>
        <v>229.58571428571432</v>
      </c>
      <c r="G237" s="27">
        <v>0.98648648648648651</v>
      </c>
      <c r="H237" s="28"/>
      <c r="I237" s="27">
        <f>SUM(I238,I239,I241)</f>
        <v>2.9821531640189202E-2</v>
      </c>
    </row>
    <row r="238" spans="1:9">
      <c r="C238" s="27" t="s">
        <v>177</v>
      </c>
      <c r="D238" s="27"/>
      <c r="E238" s="20">
        <f>G238*E237</f>
        <v>3.5081081081081082</v>
      </c>
      <c r="F238" s="20">
        <f>E238*(365.25/7)</f>
        <v>183.04806949806951</v>
      </c>
      <c r="G238" s="20">
        <v>0.79729729729729726</v>
      </c>
      <c r="I238" s="20">
        <f>F238*H240</f>
        <v>2.407958739661132E-2</v>
      </c>
    </row>
    <row r="239" spans="1:9">
      <c r="C239" s="27" t="s">
        <v>178</v>
      </c>
      <c r="D239" s="27"/>
      <c r="E239" s="20">
        <f>G239*E237</f>
        <v>0.11891891891891894</v>
      </c>
      <c r="F239" s="20">
        <f>E239*(365.25/7)</f>
        <v>6.2050193050193068</v>
      </c>
      <c r="G239" s="20">
        <v>2.7027027027027029E-2</v>
      </c>
      <c r="I239" s="20">
        <f>F239*H240</f>
        <v>8.1625719988512964E-4</v>
      </c>
    </row>
    <row r="240" spans="1:9">
      <c r="C240" s="27"/>
      <c r="D240" s="37" t="s">
        <v>173</v>
      </c>
      <c r="H240" s="26">
        <f>B476</f>
        <v>1.3154789046745599E-4</v>
      </c>
    </row>
    <row r="241" spans="1:9">
      <c r="C241" s="27" t="s">
        <v>179</v>
      </c>
      <c r="D241" s="27"/>
      <c r="E241" s="20">
        <f>G241*E237</f>
        <v>0.71351351351351344</v>
      </c>
      <c r="F241" s="20">
        <f>E241*(365.25/7)</f>
        <v>37.230115830115828</v>
      </c>
      <c r="G241" s="20">
        <v>0.16216216216216214</v>
      </c>
      <c r="I241" s="20">
        <f>F241*H242</f>
        <v>4.9256870436927532E-3</v>
      </c>
    </row>
    <row r="242" spans="1:9">
      <c r="C242" s="27"/>
      <c r="D242" s="34" t="s">
        <v>165</v>
      </c>
      <c r="H242" s="26">
        <f>B482</f>
        <v>1.32303833438743E-4</v>
      </c>
    </row>
    <row r="243" spans="1:9" s="27" customFormat="1">
      <c r="B243" s="27" t="s">
        <v>35</v>
      </c>
      <c r="D243" s="27" t="s">
        <v>136</v>
      </c>
      <c r="E243" s="27">
        <f>(E251-E237)/2</f>
        <v>3.7</v>
      </c>
      <c r="F243" s="27">
        <f>E243*(365.25/7)</f>
        <v>193.06071428571431</v>
      </c>
      <c r="G243" s="27">
        <v>0.96129032258064506</v>
      </c>
      <c r="H243" s="28"/>
      <c r="I243" s="27">
        <f>SUM(I244,I245,I246)</f>
        <v>8.1973562315122081E-3</v>
      </c>
    </row>
    <row r="244" spans="1:9">
      <c r="C244" s="27" t="s">
        <v>180</v>
      </c>
      <c r="D244" s="27"/>
      <c r="E244" s="20">
        <f>G244*E243</f>
        <v>2.5064516129032257</v>
      </c>
      <c r="F244" s="20">
        <f>E244*(365.25/7)</f>
        <v>130.78306451612903</v>
      </c>
      <c r="G244" s="20">
        <v>0.67741935483870963</v>
      </c>
      <c r="I244" s="20">
        <f>F244*H247</f>
        <v>5.589106521485596E-3</v>
      </c>
    </row>
    <row r="245" spans="1:9">
      <c r="C245" s="27" t="s">
        <v>181</v>
      </c>
      <c r="D245" s="27"/>
      <c r="E245" s="20">
        <f>G245*E243</f>
        <v>1.0503225806451613</v>
      </c>
      <c r="F245" s="20">
        <f>E245*(365.25/7)</f>
        <v>54.804331797235022</v>
      </c>
      <c r="G245" s="20">
        <v>0.28387096774193549</v>
      </c>
      <c r="I245" s="20">
        <f>F245*H247</f>
        <v>2.3421017804320593E-3</v>
      </c>
    </row>
    <row r="246" spans="1:9">
      <c r="C246" s="27" t="s">
        <v>182</v>
      </c>
      <c r="D246" s="27"/>
      <c r="E246" s="20">
        <f>G246*E243</f>
        <v>0.11935483870967742</v>
      </c>
      <c r="F246" s="20">
        <f>E246*(365.25/7)</f>
        <v>6.2277649769585253</v>
      </c>
      <c r="G246" s="20">
        <v>3.2258064516129031E-2</v>
      </c>
      <c r="I246" s="20">
        <f>F246*H247</f>
        <v>2.6614792959455216E-4</v>
      </c>
    </row>
    <row r="247" spans="1:9">
      <c r="C247" s="27"/>
      <c r="D247" s="37" t="s">
        <v>183</v>
      </c>
      <c r="H247" s="26">
        <f>B550</f>
        <v>4.2735705438346799E-5</v>
      </c>
    </row>
    <row r="248" spans="1:9" s="27" customFormat="1">
      <c r="B248" s="27" t="s">
        <v>36</v>
      </c>
      <c r="D248" s="27" t="s">
        <v>136</v>
      </c>
      <c r="E248" s="27">
        <f>(E251-E237)/2</f>
        <v>3.7</v>
      </c>
      <c r="F248" s="20">
        <f>E248*(365.25/7)</f>
        <v>193.06071428571431</v>
      </c>
      <c r="G248" s="27">
        <v>1</v>
      </c>
      <c r="H248" s="28"/>
      <c r="I248" s="27">
        <f>F248*H250</f>
        <v>1.2664399067760547E-2</v>
      </c>
    </row>
    <row r="249" spans="1:9">
      <c r="C249" s="27" t="s">
        <v>36</v>
      </c>
      <c r="D249" s="27"/>
      <c r="E249" s="20" t="s">
        <v>105</v>
      </c>
      <c r="F249" s="20" t="e">
        <f>E249*(365.25/7)</f>
        <v>#VALUE!</v>
      </c>
      <c r="G249" s="20">
        <v>1</v>
      </c>
    </row>
    <row r="250" spans="1:9">
      <c r="C250" s="27"/>
      <c r="D250" s="20" t="s">
        <v>184</v>
      </c>
      <c r="H250" s="26">
        <f>B549</f>
        <v>6.5598012079341302E-5</v>
      </c>
    </row>
    <row r="251" spans="1:9" s="31" customFormat="1">
      <c r="A251" s="31" t="s">
        <v>185</v>
      </c>
      <c r="E251" s="31">
        <f>E31</f>
        <v>11.8</v>
      </c>
      <c r="F251" s="31">
        <f>E251*(365.25/7)</f>
        <v>615.70714285714291</v>
      </c>
      <c r="H251" s="32"/>
      <c r="I251" s="31">
        <f>SUM(I248,I243,I237)</f>
        <v>5.0683286939461961E-2</v>
      </c>
    </row>
    <row r="252" spans="1:9">
      <c r="C252" s="27"/>
      <c r="D252" s="27"/>
      <c r="F252" s="27"/>
    </row>
    <row r="253" spans="1:9" s="27" customFormat="1">
      <c r="A253" s="27" t="s">
        <v>37</v>
      </c>
      <c r="H253" s="28"/>
    </row>
    <row r="254" spans="1:9" s="27" customFormat="1">
      <c r="B254" s="27" t="s">
        <v>38</v>
      </c>
      <c r="E254" s="27">
        <f>E36</f>
        <v>22</v>
      </c>
      <c r="F254" s="27">
        <f>E254*(365.25/7)</f>
        <v>1147.9285714285716</v>
      </c>
      <c r="G254" s="27">
        <v>0.96780684104627757</v>
      </c>
      <c r="H254" s="28"/>
      <c r="I254" s="27">
        <f>F254*H259</f>
        <v>0.11366949310478183</v>
      </c>
    </row>
    <row r="255" spans="1:9">
      <c r="C255" s="27" t="s">
        <v>186</v>
      </c>
      <c r="D255" s="27"/>
      <c r="E255" s="20">
        <f>G255*E254</f>
        <v>4.7806841046277668</v>
      </c>
      <c r="F255" s="20">
        <f>E255*(365.25/7)</f>
        <v>249.44926703075598</v>
      </c>
      <c r="G255" s="20">
        <v>0.21730382293762576</v>
      </c>
    </row>
    <row r="256" spans="1:9">
      <c r="C256" s="27" t="s">
        <v>187</v>
      </c>
      <c r="D256" s="27"/>
      <c r="E256" s="20">
        <f>G256*E254</f>
        <v>16.201207243460765</v>
      </c>
      <c r="F256" s="20">
        <f>E256*(365.25/7)</f>
        <v>845.35584938200634</v>
      </c>
      <c r="G256" s="20">
        <v>0.73641851106639833</v>
      </c>
    </row>
    <row r="257" spans="1:9">
      <c r="C257" s="27" t="s">
        <v>188</v>
      </c>
      <c r="D257" s="27"/>
      <c r="E257" s="20" t="s">
        <v>105</v>
      </c>
      <c r="F257" s="20" t="e">
        <f>E257*(365.25/7)</f>
        <v>#VALUE!</v>
      </c>
      <c r="G257" s="20">
        <v>3.2193158953722434E-2</v>
      </c>
    </row>
    <row r="258" spans="1:9">
      <c r="C258" s="27" t="s">
        <v>189</v>
      </c>
      <c r="D258" s="27"/>
      <c r="E258" s="20">
        <f>G258*E254</f>
        <v>0.30985915492957744</v>
      </c>
      <c r="F258" s="20">
        <f>E258*(365.25/7)</f>
        <v>16.168008048289739</v>
      </c>
      <c r="G258" s="20">
        <v>1.408450704225352E-2</v>
      </c>
    </row>
    <row r="259" spans="1:9">
      <c r="C259" s="27"/>
      <c r="D259" s="34" t="s">
        <v>190</v>
      </c>
      <c r="H259" s="26">
        <f>B481</f>
        <v>9.9021399008583497E-5</v>
      </c>
    </row>
    <row r="260" spans="1:9" s="27" customFormat="1">
      <c r="B260" s="27" t="s">
        <v>39</v>
      </c>
      <c r="E260" s="27">
        <f>E37</f>
        <v>39.299999999999997</v>
      </c>
      <c r="F260" s="27">
        <f>E260*(365.25/7)</f>
        <v>2050.6178571428572</v>
      </c>
      <c r="G260" s="27">
        <v>1</v>
      </c>
      <c r="H260" s="28"/>
      <c r="I260" s="27">
        <f>SUM(I261,I263,I265,I267,I269)</f>
        <v>2.2027414818018531</v>
      </c>
    </row>
    <row r="261" spans="1:9">
      <c r="C261" s="27" t="s">
        <v>191</v>
      </c>
      <c r="D261" s="27"/>
      <c r="E261" s="20">
        <f>G261*E260</f>
        <v>3.583068017366136</v>
      </c>
      <c r="F261" s="20">
        <f>E261*(365.25/7)</f>
        <v>186.95937047756874</v>
      </c>
      <c r="G261" s="20">
        <v>9.1172214182344433E-2</v>
      </c>
      <c r="I261" s="20">
        <f>F261*H262</f>
        <v>1.8512978422452919E-2</v>
      </c>
    </row>
    <row r="262" spans="1:9">
      <c r="C262" s="27"/>
      <c r="D262" s="34" t="s">
        <v>190</v>
      </c>
      <c r="H262" s="26">
        <f>B481</f>
        <v>9.9021399008583497E-5</v>
      </c>
    </row>
    <row r="263" spans="1:9">
      <c r="C263" s="27" t="s">
        <v>192</v>
      </c>
      <c r="D263" s="27"/>
      <c r="E263" s="20">
        <f>G263*E260</f>
        <v>21.839652677279304</v>
      </c>
      <c r="F263" s="20">
        <f>E263*(365.25/7)</f>
        <v>1139.5618771966094</v>
      </c>
      <c r="G263" s="20">
        <v>0.55571635311143275</v>
      </c>
      <c r="I263" s="20">
        <f>F263*H264</f>
        <v>2.0664166925943936</v>
      </c>
    </row>
    <row r="264" spans="1:9">
      <c r="C264" s="27"/>
      <c r="D264" s="20" t="s">
        <v>193</v>
      </c>
      <c r="H264" s="26">
        <f>B511</f>
        <v>1.81334312242693E-3</v>
      </c>
    </row>
    <row r="265" spans="1:9">
      <c r="C265" s="27" t="s">
        <v>194</v>
      </c>
      <c r="D265" s="27"/>
      <c r="E265" s="20">
        <f>G265*E260</f>
        <v>2.161215629522431</v>
      </c>
      <c r="F265" s="20">
        <f>E265*(365.25/7)</f>
        <v>112.76914409758113</v>
      </c>
      <c r="G265" s="20">
        <v>5.4992764109985527E-2</v>
      </c>
      <c r="I265" s="20">
        <f>F265*H266</f>
        <v>2.0275136947592833E-2</v>
      </c>
    </row>
    <row r="266" spans="1:9">
      <c r="A266" s="20"/>
      <c r="C266" s="27"/>
      <c r="D266" s="37" t="s">
        <v>154</v>
      </c>
      <c r="H266" s="26">
        <f>B473</f>
        <v>1.7979330347713199E-4</v>
      </c>
    </row>
    <row r="267" spans="1:9">
      <c r="A267" s="20"/>
      <c r="C267" s="27" t="s">
        <v>195</v>
      </c>
      <c r="D267" s="27"/>
      <c r="E267" s="20">
        <f>G267*E260</f>
        <v>5.2892908827785821</v>
      </c>
      <c r="F267" s="20">
        <f>E267*(365.25/7)</f>
        <v>275.98764213355389</v>
      </c>
      <c r="G267" s="20">
        <v>0.13458755426917512</v>
      </c>
      <c r="I267" s="20">
        <f>F267*H268</f>
        <v>2.4541715293829633E-2</v>
      </c>
    </row>
    <row r="268" spans="1:9">
      <c r="A268" s="20"/>
      <c r="C268" s="27"/>
      <c r="D268" s="37" t="s">
        <v>139</v>
      </c>
      <c r="H268" s="26">
        <f>B555</f>
        <v>8.8923239838230102E-5</v>
      </c>
    </row>
    <row r="269" spans="1:9">
      <c r="A269" s="20"/>
      <c r="C269" s="27" t="s">
        <v>196</v>
      </c>
      <c r="D269" s="27"/>
      <c r="E269" s="20">
        <f>G269*E260</f>
        <v>6.4267727930535461</v>
      </c>
      <c r="F269" s="20">
        <f>E269*(365.25/7)</f>
        <v>335.33982323754395</v>
      </c>
      <c r="G269" s="20">
        <v>0.16353111432706224</v>
      </c>
      <c r="I269" s="20">
        <f>F269*H270</f>
        <v>7.299495854358444E-2</v>
      </c>
    </row>
    <row r="270" spans="1:9">
      <c r="A270" s="20"/>
      <c r="C270" s="27"/>
      <c r="D270" s="37" t="s">
        <v>197</v>
      </c>
      <c r="H270" s="26">
        <f>B516</f>
        <v>2.1767459002886499E-4</v>
      </c>
    </row>
    <row r="271" spans="1:9" s="27" customFormat="1">
      <c r="B271" s="27" t="s">
        <v>40</v>
      </c>
      <c r="E271" s="27">
        <f>E38</f>
        <v>4.7</v>
      </c>
      <c r="F271" s="27">
        <f>E271*(365.25/7)</f>
        <v>245.23928571428573</v>
      </c>
      <c r="G271" s="27">
        <v>1.0047169811320757</v>
      </c>
      <c r="H271" s="28"/>
      <c r="I271" s="27">
        <f>SUM(I272,I274,I276,I278,I280,I282,I287)</f>
        <v>0.21838809792988498</v>
      </c>
    </row>
    <row r="272" spans="1:9">
      <c r="A272" s="20"/>
      <c r="C272" s="27" t="s">
        <v>198</v>
      </c>
      <c r="D272" s="27"/>
      <c r="E272" s="20">
        <f>G272*E271</f>
        <v>0.1108490566037736</v>
      </c>
      <c r="F272" s="20">
        <f>E272*(365.25/7)</f>
        <v>5.7839454177897585</v>
      </c>
      <c r="G272" s="20">
        <v>2.358490566037736E-2</v>
      </c>
      <c r="I272" s="20">
        <f>F272*H273</f>
        <v>9.540955684961815E-3</v>
      </c>
    </row>
    <row r="273" spans="1:9">
      <c r="A273" s="20"/>
      <c r="C273" s="27"/>
      <c r="D273" s="3" t="s">
        <v>199</v>
      </c>
      <c r="H273" s="26">
        <f>B512</f>
        <v>1.6495583889185E-3</v>
      </c>
    </row>
    <row r="274" spans="1:9">
      <c r="A274" s="20"/>
      <c r="C274" s="27" t="s">
        <v>200</v>
      </c>
      <c r="D274" s="27"/>
      <c r="E274" s="20">
        <f>G274*E271</f>
        <v>0.75377358490566038</v>
      </c>
      <c r="F274" s="20">
        <f>E274*(365.25/7)</f>
        <v>39.330828840970355</v>
      </c>
      <c r="G274" s="20">
        <v>0.16037735849056603</v>
      </c>
      <c r="I274" s="20">
        <f>F274*H275</f>
        <v>7.1320287978124328E-2</v>
      </c>
    </row>
    <row r="275" spans="1:9">
      <c r="A275" s="20"/>
      <c r="C275" s="27"/>
      <c r="D275" s="34" t="s">
        <v>193</v>
      </c>
      <c r="H275" s="26">
        <f>B511</f>
        <v>1.81334312242693E-3</v>
      </c>
    </row>
    <row r="276" spans="1:9">
      <c r="A276" s="20"/>
      <c r="C276" s="27" t="s">
        <v>201</v>
      </c>
      <c r="D276" s="27"/>
      <c r="E276" s="20">
        <f>G276*E271</f>
        <v>0.42122641509433961</v>
      </c>
      <c r="F276" s="20">
        <f>E276*(365.25/7)</f>
        <v>21.978992587601077</v>
      </c>
      <c r="G276" s="20">
        <v>8.9622641509433956E-2</v>
      </c>
      <c r="I276" s="20">
        <f>F276*H277</f>
        <v>1.7822331710770391E-2</v>
      </c>
    </row>
    <row r="277" spans="1:9">
      <c r="A277" s="20"/>
      <c r="C277" s="27"/>
      <c r="D277" s="3" t="s">
        <v>202</v>
      </c>
      <c r="H277" s="26">
        <f>B514</f>
        <v>8.1088028214834705E-4</v>
      </c>
    </row>
    <row r="278" spans="1:9">
      <c r="A278" s="20"/>
      <c r="C278" s="27" t="s">
        <v>203</v>
      </c>
      <c r="D278" s="27"/>
      <c r="E278" s="20">
        <f>G278*E271</f>
        <v>2.5495283018867929</v>
      </c>
      <c r="F278" s="20">
        <f>E278*(365.25/7)</f>
        <v>133.03074460916446</v>
      </c>
      <c r="G278" s="20">
        <v>0.54245283018867929</v>
      </c>
      <c r="I278" s="20">
        <f>F278*H279</f>
        <v>0.10787200772308397</v>
      </c>
    </row>
    <row r="279" spans="1:9">
      <c r="A279" s="20"/>
      <c r="C279" s="27"/>
      <c r="D279" s="3" t="s">
        <v>202</v>
      </c>
      <c r="H279" s="26">
        <f>B514</f>
        <v>8.1088028214834705E-4</v>
      </c>
    </row>
    <row r="280" spans="1:9">
      <c r="A280" s="20"/>
      <c r="C280" s="27" t="s">
        <v>204</v>
      </c>
      <c r="D280" s="27"/>
      <c r="E280" s="20">
        <f>G280*E271</f>
        <v>0.1108490566037736</v>
      </c>
      <c r="F280" s="20">
        <f>E280*(365.25/7)</f>
        <v>5.7839454177897585</v>
      </c>
      <c r="G280" s="20">
        <v>2.358490566037736E-2</v>
      </c>
      <c r="I280" s="20">
        <f>F280*H281</f>
        <v>3.0193891999774538E-3</v>
      </c>
    </row>
    <row r="281" spans="1:9">
      <c r="A281" s="20"/>
      <c r="C281" s="27"/>
      <c r="D281" s="3" t="s">
        <v>205</v>
      </c>
      <c r="H281" s="26">
        <f>B513</f>
        <v>5.2202933843232299E-4</v>
      </c>
    </row>
    <row r="282" spans="1:9">
      <c r="C282" s="27" t="s">
        <v>206</v>
      </c>
      <c r="D282" s="27"/>
      <c r="E282" s="20" t="s">
        <v>105</v>
      </c>
      <c r="F282" s="20" t="e">
        <f>E282*(365.25/7)</f>
        <v>#VALUE!</v>
      </c>
      <c r="G282" s="20">
        <v>-4.7169811320757482E-3</v>
      </c>
      <c r="I282" s="20">
        <v>0</v>
      </c>
    </row>
    <row r="283" spans="1:9">
      <c r="C283" s="27"/>
      <c r="D283" s="1" t="s">
        <v>193</v>
      </c>
    </row>
    <row r="284" spans="1:9">
      <c r="C284" s="27"/>
      <c r="D284" s="1" t="s">
        <v>199</v>
      </c>
    </row>
    <row r="285" spans="1:9">
      <c r="C285" s="27"/>
      <c r="D285" s="1" t="s">
        <v>205</v>
      </c>
    </row>
    <row r="286" spans="1:9">
      <c r="C286" s="27"/>
      <c r="D286" s="1" t="s">
        <v>202</v>
      </c>
    </row>
    <row r="287" spans="1:9">
      <c r="C287" s="27" t="s">
        <v>207</v>
      </c>
      <c r="D287" s="27"/>
      <c r="E287" s="20">
        <f>G287*E271</f>
        <v>0.77594339622641517</v>
      </c>
      <c r="F287" s="20">
        <f>E287*(365.25/7)</f>
        <v>40.487617924528308</v>
      </c>
      <c r="G287" s="20">
        <v>0.16509433962264153</v>
      </c>
      <c r="I287" s="20">
        <f>F287*H288</f>
        <v>8.8131256329670258E-3</v>
      </c>
    </row>
    <row r="288" spans="1:9">
      <c r="C288" s="27"/>
      <c r="D288" s="37" t="s">
        <v>197</v>
      </c>
      <c r="H288" s="26">
        <f>B516</f>
        <v>2.1767459002886499E-4</v>
      </c>
    </row>
    <row r="289" spans="1:9" s="31" customFormat="1">
      <c r="A289" s="31" t="s">
        <v>208</v>
      </c>
      <c r="E289" s="31">
        <f>E35</f>
        <v>66</v>
      </c>
      <c r="F289" s="31">
        <f>E289*(365.25/7)</f>
        <v>3443.7857142857142</v>
      </c>
      <c r="H289" s="32"/>
      <c r="I289" s="31">
        <f>SUM(I254,I260,I271)</f>
        <v>2.53479907283652</v>
      </c>
    </row>
    <row r="290" spans="1:9">
      <c r="C290" s="27"/>
      <c r="D290" s="27"/>
      <c r="F290" s="27"/>
    </row>
    <row r="291" spans="1:9" s="27" customFormat="1">
      <c r="A291" s="27" t="s">
        <v>41</v>
      </c>
      <c r="H291" s="28"/>
    </row>
    <row r="292" spans="1:9" s="27" customFormat="1">
      <c r="B292" s="27" t="s">
        <v>42</v>
      </c>
      <c r="E292" s="27">
        <f>E40</f>
        <v>0.7</v>
      </c>
      <c r="F292" s="27">
        <f>E292*(365.25/7)</f>
        <v>36.524999999999999</v>
      </c>
      <c r="G292" s="27">
        <v>1</v>
      </c>
      <c r="H292" s="28"/>
      <c r="I292" s="27">
        <f>F292*H294</f>
        <v>7.9020378527806627E-3</v>
      </c>
    </row>
    <row r="293" spans="1:9">
      <c r="C293" s="27" t="s">
        <v>42</v>
      </c>
      <c r="D293" s="27"/>
      <c r="E293" s="20">
        <f>G293*E292</f>
        <v>0.7</v>
      </c>
      <c r="F293" s="20">
        <f>E293*(365.25/7)</f>
        <v>36.524999999999999</v>
      </c>
      <c r="G293" s="20">
        <v>1</v>
      </c>
    </row>
    <row r="294" spans="1:9">
      <c r="C294" s="27"/>
      <c r="D294" s="3" t="s">
        <v>209</v>
      </c>
      <c r="H294" s="26">
        <f>B515</f>
        <v>2.1634600555183199E-4</v>
      </c>
    </row>
    <row r="295" spans="1:9" s="27" customFormat="1">
      <c r="B295" s="27" t="s">
        <v>43</v>
      </c>
      <c r="D295" s="27" t="s">
        <v>136</v>
      </c>
      <c r="E295" s="27">
        <f>E301-SUM(E298,E292)</f>
        <v>0.60000000000000142</v>
      </c>
      <c r="F295" s="27">
        <f>E295*(365.25/7)</f>
        <v>31.307142857142932</v>
      </c>
      <c r="G295" s="27">
        <v>1</v>
      </c>
      <c r="H295" s="28"/>
      <c r="I295" s="27">
        <f>F295*H297</f>
        <v>4.1420550140143708E-3</v>
      </c>
    </row>
    <row r="296" spans="1:9">
      <c r="C296" s="27" t="s">
        <v>43</v>
      </c>
      <c r="D296" s="27"/>
      <c r="E296" s="20">
        <f>G296*E295</f>
        <v>0.60000000000000142</v>
      </c>
      <c r="F296" s="20">
        <f>E296*(365.25/7)</f>
        <v>31.307142857142932</v>
      </c>
      <c r="G296" s="20">
        <v>1</v>
      </c>
    </row>
    <row r="297" spans="1:9">
      <c r="C297" s="27"/>
      <c r="D297" s="37" t="s">
        <v>165</v>
      </c>
      <c r="H297" s="26">
        <f>B482</f>
        <v>1.32303833438743E-4</v>
      </c>
    </row>
    <row r="298" spans="1:9" s="27" customFormat="1">
      <c r="B298" s="27" t="s">
        <v>44</v>
      </c>
      <c r="E298" s="27">
        <f>E42</f>
        <v>21.9</v>
      </c>
      <c r="F298" s="27">
        <f>E298*(365.25/7)</f>
        <v>1142.7107142857142</v>
      </c>
      <c r="G298" s="27">
        <v>1</v>
      </c>
      <c r="H298" s="28"/>
      <c r="I298" s="27">
        <f>F298*H300</f>
        <v>4.1067724187774962E-2</v>
      </c>
    </row>
    <row r="299" spans="1:9">
      <c r="C299" s="27" t="s">
        <v>44</v>
      </c>
      <c r="D299" s="27"/>
      <c r="E299" s="20">
        <f>G299*E298</f>
        <v>21.9</v>
      </c>
      <c r="F299" s="20">
        <f>E299*(365.25/7)</f>
        <v>1142.7107142857142</v>
      </c>
      <c r="G299" s="20">
        <v>1</v>
      </c>
    </row>
    <row r="300" spans="1:9">
      <c r="C300" s="27"/>
      <c r="D300" s="37" t="s">
        <v>210</v>
      </c>
      <c r="H300" s="26">
        <f>B521</f>
        <v>3.59388633311674E-5</v>
      </c>
    </row>
    <row r="301" spans="1:9" s="31" customFormat="1">
      <c r="A301" s="31" t="s">
        <v>211</v>
      </c>
      <c r="E301" s="31">
        <f>E39</f>
        <v>23.2</v>
      </c>
      <c r="F301" s="31">
        <f>E301*(365.25/7)</f>
        <v>1210.5428571428572</v>
      </c>
      <c r="H301" s="32"/>
      <c r="I301" s="31">
        <f>SUM(I292,I295,I298)</f>
        <v>5.3111817054569993E-2</v>
      </c>
    </row>
    <row r="302" spans="1:9">
      <c r="C302" s="27"/>
      <c r="D302" s="27"/>
      <c r="F302" s="27"/>
    </row>
    <row r="303" spans="1:9" s="27" customFormat="1">
      <c r="A303" s="27" t="s">
        <v>45</v>
      </c>
      <c r="H303" s="28"/>
    </row>
    <row r="304" spans="1:9" s="27" customFormat="1">
      <c r="B304" s="27" t="s">
        <v>46</v>
      </c>
      <c r="E304" s="27">
        <f>E44</f>
        <v>8.1999999999999993</v>
      </c>
      <c r="F304" s="27">
        <f>E304*(365.25/7)</f>
        <v>427.8642857142857</v>
      </c>
      <c r="G304" s="27">
        <v>1.0000000000000002</v>
      </c>
      <c r="H304" s="28"/>
      <c r="I304" s="27">
        <f>SUM(I305,I306,I307,I309)</f>
        <v>5.621595124727443E-2</v>
      </c>
    </row>
    <row r="305" spans="1:9">
      <c r="C305" s="27" t="s">
        <v>212</v>
      </c>
      <c r="D305" s="27"/>
      <c r="E305" s="20">
        <f>G305*E304</f>
        <v>4.1577464788732392</v>
      </c>
      <c r="F305" s="20">
        <f>E305*(365.25/7)</f>
        <v>216.94527162977866</v>
      </c>
      <c r="G305" s="20">
        <v>0.50704225352112675</v>
      </c>
      <c r="I305" s="20">
        <f>F305*H308</f>
        <v>2.8702691083029093E-2</v>
      </c>
    </row>
    <row r="306" spans="1:9">
      <c r="C306" s="27" t="s">
        <v>213</v>
      </c>
      <c r="D306" s="27"/>
      <c r="E306" s="20">
        <f>G306*E304</f>
        <v>2.1366197183098592</v>
      </c>
      <c r="F306" s="20">
        <f>E306*(365.25/7)</f>
        <v>111.48576458752515</v>
      </c>
      <c r="G306" s="20">
        <v>0.26056338028169018</v>
      </c>
      <c r="I306" s="20">
        <f>F306*H308</f>
        <v>1.4749994028778841E-2</v>
      </c>
    </row>
    <row r="307" spans="1:9">
      <c r="C307" s="27" t="s">
        <v>214</v>
      </c>
      <c r="D307" s="27"/>
      <c r="E307" s="20">
        <f>G307*E304</f>
        <v>1.7323943661971832</v>
      </c>
      <c r="F307" s="20">
        <f>E307*(365.25/7)</f>
        <v>90.393863179074458</v>
      </c>
      <c r="G307" s="20">
        <v>0.21126760563380284</v>
      </c>
      <c r="I307" s="20">
        <f>F307*H308</f>
        <v>1.1959454617928791E-2</v>
      </c>
    </row>
    <row r="308" spans="1:9">
      <c r="C308" s="27"/>
      <c r="D308" s="37" t="s">
        <v>165</v>
      </c>
      <c r="H308" s="26">
        <f>B482</f>
        <v>1.32303833438743E-4</v>
      </c>
    </row>
    <row r="309" spans="1:9">
      <c r="C309" s="27" t="s">
        <v>215</v>
      </c>
      <c r="D309" s="27"/>
      <c r="E309" s="20">
        <f>G309*E304</f>
        <v>0.1732394366197183</v>
      </c>
      <c r="F309" s="20">
        <f>E309*(365.25/7)</f>
        <v>9.0393863179074447</v>
      </c>
      <c r="G309" s="20">
        <v>2.1126760563380281E-2</v>
      </c>
      <c r="I309" s="20">
        <f>F309*H310</f>
        <v>8.0381151753769942E-4</v>
      </c>
    </row>
    <row r="310" spans="1:9">
      <c r="C310" s="27"/>
      <c r="D310" s="37" t="s">
        <v>139</v>
      </c>
      <c r="H310" s="26">
        <f>B555</f>
        <v>8.8923239838230102E-5</v>
      </c>
    </row>
    <row r="311" spans="1:9" s="27" customFormat="1">
      <c r="B311" s="27" t="s">
        <v>47</v>
      </c>
      <c r="E311" s="27">
        <f>(E346-SUM(E343,E337,E331,E322,E314,E304))/2</f>
        <v>2.5499999999999972</v>
      </c>
      <c r="F311" s="27">
        <f>E311*(365.25/7)</f>
        <v>133.05535714285699</v>
      </c>
      <c r="G311" s="27">
        <v>1</v>
      </c>
      <c r="H311" s="28"/>
      <c r="I311" s="27">
        <f>E311*H313</f>
        <v>3.72913212081065E-4</v>
      </c>
    </row>
    <row r="312" spans="1:9">
      <c r="C312" s="27" t="s">
        <v>47</v>
      </c>
      <c r="D312" s="27"/>
      <c r="E312" s="20" t="s">
        <v>105</v>
      </c>
      <c r="F312" s="20" t="e">
        <f>E312*(365.25/7)</f>
        <v>#VALUE!</v>
      </c>
      <c r="G312" s="20">
        <v>1</v>
      </c>
    </row>
    <row r="313" spans="1:9">
      <c r="C313" s="37"/>
      <c r="D313" s="37" t="s">
        <v>169</v>
      </c>
      <c r="H313" s="26">
        <f>B485</f>
        <v>1.4624047532590801E-4</v>
      </c>
    </row>
    <row r="314" spans="1:9" s="27" customFormat="1">
      <c r="B314" s="27" t="s">
        <v>48</v>
      </c>
      <c r="E314" s="27">
        <f>E46</f>
        <v>12.6</v>
      </c>
      <c r="F314" s="27">
        <f>E314*(365.25/7)</f>
        <v>657.45</v>
      </c>
      <c r="G314" s="27">
        <v>1.0050251256281406</v>
      </c>
      <c r="H314" s="28"/>
      <c r="I314" s="27">
        <f>SUM(I315,I316,I318,I320)</f>
        <v>0.1461089088605505</v>
      </c>
    </row>
    <row r="315" spans="1:9">
      <c r="A315" s="20"/>
      <c r="C315" s="27" t="s">
        <v>216</v>
      </c>
      <c r="D315" s="27"/>
      <c r="E315" s="20">
        <f>G315*E314</f>
        <v>2.6592964824120604</v>
      </c>
      <c r="F315" s="20">
        <f>E315*(365.25/7)</f>
        <v>138.75829145728645</v>
      </c>
      <c r="G315" s="20">
        <v>0.21105527638190957</v>
      </c>
      <c r="I315" s="20">
        <f>F315*H317</f>
        <v>2.029207849812445E-2</v>
      </c>
    </row>
    <row r="316" spans="1:9">
      <c r="A316" s="20"/>
      <c r="C316" s="27" t="s">
        <v>217</v>
      </c>
      <c r="D316" s="27"/>
      <c r="E316" s="20">
        <f>G316*E314</f>
        <v>2.8492462311557789</v>
      </c>
      <c r="F316" s="20">
        <f>E316*(365.25/7)</f>
        <v>148.66959798994975</v>
      </c>
      <c r="G316" s="20">
        <v>0.22613065326633167</v>
      </c>
      <c r="I316" s="20">
        <f>F316*H317</f>
        <v>2.1741512676561908E-2</v>
      </c>
    </row>
    <row r="317" spans="1:9">
      <c r="A317" s="20"/>
      <c r="D317" s="37" t="s">
        <v>169</v>
      </c>
      <c r="H317" s="26">
        <f>B485</f>
        <v>1.4624047532590801E-4</v>
      </c>
    </row>
    <row r="318" spans="1:9">
      <c r="A318" s="20"/>
      <c r="C318" s="27" t="s">
        <v>218</v>
      </c>
      <c r="D318" s="27"/>
      <c r="E318" s="20">
        <f>G318*E314</f>
        <v>3.5457286432160804</v>
      </c>
      <c r="F318" s="20">
        <f>E318*(365.25/7)</f>
        <v>185.01105527638191</v>
      </c>
      <c r="G318" s="20">
        <v>0.28140703517587939</v>
      </c>
      <c r="I318" s="20">
        <f>F318*H319</f>
        <v>7.6536068295552401E-2</v>
      </c>
    </row>
    <row r="319" spans="1:9">
      <c r="A319" s="20"/>
      <c r="D319" s="3" t="s">
        <v>219</v>
      </c>
      <c r="H319" s="26">
        <f>B475</f>
        <v>4.1368375625563399E-4</v>
      </c>
    </row>
    <row r="320" spans="1:9">
      <c r="A320" s="20"/>
      <c r="C320" s="27" t="s">
        <v>220</v>
      </c>
      <c r="D320" s="27"/>
      <c r="E320" s="20">
        <f>G320*E314</f>
        <v>3.6090452261306534</v>
      </c>
      <c r="F320" s="20">
        <f>E320*(365.25/7)</f>
        <v>188.31482412060302</v>
      </c>
      <c r="G320" s="20">
        <v>0.28643216080402012</v>
      </c>
      <c r="I320" s="20">
        <f>F320*H321</f>
        <v>2.7539249390311753E-2</v>
      </c>
    </row>
    <row r="321" spans="1:9">
      <c r="A321" s="20"/>
      <c r="C321" s="37"/>
      <c r="D321" s="37" t="s">
        <v>169</v>
      </c>
      <c r="H321" s="26">
        <f>B485</f>
        <v>1.4624047532590801E-4</v>
      </c>
    </row>
    <row r="322" spans="1:9" s="27" customFormat="1">
      <c r="B322" s="27" t="s">
        <v>49</v>
      </c>
      <c r="E322" s="27">
        <f>E47</f>
        <v>15.6</v>
      </c>
      <c r="F322" s="27">
        <f>E322*(365.25/7)</f>
        <v>813.98571428571427</v>
      </c>
      <c r="G322" s="27">
        <v>1.0000000000000002</v>
      </c>
      <c r="H322" s="28"/>
      <c r="I322" s="27">
        <f>SUM(I323,I325,I327,I329)</f>
        <v>5.9598661532841213E-2</v>
      </c>
    </row>
    <row r="323" spans="1:9">
      <c r="A323" s="20"/>
      <c r="C323" s="27" t="s">
        <v>221</v>
      </c>
      <c r="D323" s="27"/>
      <c r="E323" s="20">
        <f>G323*E322</f>
        <v>4.3148936170212764</v>
      </c>
      <c r="F323" s="20">
        <f>E323*(365.25/7)</f>
        <v>225.14498480243162</v>
      </c>
      <c r="G323" s="20">
        <v>0.27659574468085107</v>
      </c>
      <c r="I323" s="20">
        <f>F323*H324</f>
        <v>2.4790471872862541E-2</v>
      </c>
    </row>
    <row r="324" spans="1:9">
      <c r="A324" s="20"/>
      <c r="D324" s="3" t="s">
        <v>222</v>
      </c>
      <c r="H324" s="26">
        <f>B553</f>
        <v>1.10108923343847E-4</v>
      </c>
    </row>
    <row r="325" spans="1:9">
      <c r="A325" s="20"/>
      <c r="C325" s="27" t="s">
        <v>223</v>
      </c>
      <c r="D325" s="27"/>
      <c r="E325" s="20">
        <f>G325*E322</f>
        <v>8.0607902735562309</v>
      </c>
      <c r="F325" s="20">
        <f>E325*(365.25/7)</f>
        <v>420.60052105948762</v>
      </c>
      <c r="G325" s="20">
        <v>0.51671732522796354</v>
      </c>
      <c r="I325" s="20">
        <f>F325*H326</f>
        <v>2.7093790986610477E-2</v>
      </c>
    </row>
    <row r="326" spans="1:9">
      <c r="A326" s="20"/>
      <c r="D326" s="3" t="s">
        <v>224</v>
      </c>
      <c r="H326" s="26">
        <f>B552</f>
        <v>6.4416922067432405E-5</v>
      </c>
    </row>
    <row r="327" spans="1:9">
      <c r="A327" s="20"/>
      <c r="C327" s="27" t="s">
        <v>225</v>
      </c>
      <c r="D327" s="27"/>
      <c r="E327" s="20">
        <f>G327*E322</f>
        <v>1.090577507598784</v>
      </c>
      <c r="F327" s="20">
        <f>E327*(365.25/7)</f>
        <v>56.904776378636555</v>
      </c>
      <c r="G327" s="20">
        <v>6.9908814589665649E-2</v>
      </c>
      <c r="I327" s="20">
        <f>F327*H328</f>
        <v>2.988413213867034E-3</v>
      </c>
    </row>
    <row r="328" spans="1:9">
      <c r="A328" s="20"/>
      <c r="D328" s="3" t="s">
        <v>226</v>
      </c>
      <c r="H328" s="26">
        <f>B536</f>
        <v>5.2516034752206799E-5</v>
      </c>
    </row>
    <row r="329" spans="1:9">
      <c r="A329" s="20"/>
      <c r="C329" s="27" t="s">
        <v>227</v>
      </c>
      <c r="D329" s="27"/>
      <c r="E329" s="20">
        <f>G329*E322</f>
        <v>2.1337386018237083</v>
      </c>
      <c r="F329" s="20">
        <f>E329*(365.25/7)</f>
        <v>111.3354320451585</v>
      </c>
      <c r="G329" s="20">
        <v>0.13677811550151978</v>
      </c>
      <c r="I329" s="20">
        <f>F329*H330</f>
        <v>4.7259854595011605E-3</v>
      </c>
    </row>
    <row r="330" spans="1:9">
      <c r="A330" s="20"/>
      <c r="D330" s="3" t="s">
        <v>228</v>
      </c>
      <c r="H330" s="26">
        <f>B554</f>
        <v>4.2448171015173903E-5</v>
      </c>
    </row>
    <row r="331" spans="1:9" s="27" customFormat="1">
      <c r="B331" s="27" t="s">
        <v>229</v>
      </c>
      <c r="E331" s="27">
        <f>E48</f>
        <v>7.1</v>
      </c>
      <c r="F331" s="27">
        <f>E331*(365.25/7)</f>
        <v>370.46785714285716</v>
      </c>
      <c r="G331" s="27">
        <v>1.0098039215686276</v>
      </c>
      <c r="H331" s="28"/>
      <c r="I331" s="27">
        <f>SUM(I332:I334,I335)</f>
        <v>0.14732522384325972</v>
      </c>
    </row>
    <row r="332" spans="1:9">
      <c r="A332" s="20"/>
      <c r="C332" s="27" t="s">
        <v>230</v>
      </c>
      <c r="D332" s="27"/>
      <c r="E332" s="20">
        <f>G332*E331</f>
        <v>2.2970588235294116</v>
      </c>
      <c r="F332" s="20">
        <f>E332*(365.25/7)</f>
        <v>119.85724789915966</v>
      </c>
      <c r="G332" s="20">
        <v>0.3235294117647059</v>
      </c>
      <c r="I332" s="20">
        <f>F332*$H$336</f>
        <v>4.7201285309005539E-2</v>
      </c>
    </row>
    <row r="333" spans="1:9">
      <c r="A333" s="20"/>
      <c r="C333" s="27" t="s">
        <v>231</v>
      </c>
      <c r="D333" s="27"/>
      <c r="E333" s="20">
        <f>G333*E331</f>
        <v>2.2970588235294116</v>
      </c>
      <c r="F333" s="20">
        <f>E333*(365.25/7)</f>
        <v>119.85724789915966</v>
      </c>
      <c r="G333" s="20">
        <v>0.3235294117647059</v>
      </c>
      <c r="I333" s="20">
        <f>F333*$H$336</f>
        <v>4.7201285309005539E-2</v>
      </c>
    </row>
    <row r="334" spans="1:9">
      <c r="A334" s="20"/>
      <c r="C334" s="27" t="s">
        <v>232</v>
      </c>
      <c r="D334" s="27"/>
      <c r="E334" s="20">
        <f>G334*E331</f>
        <v>0.76568627450980398</v>
      </c>
      <c r="F334" s="20">
        <f>E334*(365.25/7)</f>
        <v>39.95241596638656</v>
      </c>
      <c r="G334" s="20">
        <v>0.10784313725490198</v>
      </c>
      <c r="I334" s="20">
        <f>F334*$H$336</f>
        <v>1.5733761769668515E-2</v>
      </c>
    </row>
    <row r="335" spans="1:9">
      <c r="A335" s="20"/>
      <c r="C335" s="27" t="s">
        <v>233</v>
      </c>
      <c r="D335" s="27"/>
      <c r="E335" s="20">
        <f>G335*E331</f>
        <v>1.8098039215686277</v>
      </c>
      <c r="F335" s="20">
        <f>E335*(365.25/7)</f>
        <v>94.432983193277323</v>
      </c>
      <c r="G335" s="20">
        <v>0.25490196078431376</v>
      </c>
      <c r="I335" s="20">
        <f>F335*$H$336</f>
        <v>3.7188891455580131E-2</v>
      </c>
    </row>
    <row r="336" spans="1:9">
      <c r="A336" s="20"/>
      <c r="C336" s="27"/>
      <c r="D336" s="37" t="s">
        <v>234</v>
      </c>
      <c r="H336" s="26">
        <f>B471</f>
        <v>3.9381252395114002E-4</v>
      </c>
    </row>
    <row r="337" spans="1:9" s="27" customFormat="1">
      <c r="B337" s="27" t="s">
        <v>51</v>
      </c>
      <c r="E337" s="27">
        <f>E49</f>
        <v>2</v>
      </c>
      <c r="F337" s="27">
        <f>E337*(365.25/7)</f>
        <v>104.35714285714286</v>
      </c>
      <c r="G337" s="27">
        <v>1</v>
      </c>
      <c r="H337" s="28"/>
      <c r="I337" s="27">
        <f>F337*H339</f>
        <v>1.0250281006489722E-2</v>
      </c>
    </row>
    <row r="338" spans="1:9">
      <c r="A338" s="20"/>
      <c r="C338" s="27" t="s">
        <v>51</v>
      </c>
      <c r="D338" s="27"/>
      <c r="E338" s="20">
        <f>G338*E337</f>
        <v>2</v>
      </c>
      <c r="F338" s="20">
        <f>E338*(365.25/7)</f>
        <v>104.35714285714286</v>
      </c>
      <c r="G338" s="20">
        <v>1</v>
      </c>
    </row>
    <row r="339" spans="1:9">
      <c r="A339" s="20"/>
      <c r="C339" s="27"/>
      <c r="D339" s="37" t="s">
        <v>235</v>
      </c>
      <c r="H339" s="26">
        <f>B509</f>
        <v>9.8223089726800898E-5</v>
      </c>
    </row>
    <row r="340" spans="1:9" s="27" customFormat="1">
      <c r="B340" s="27" t="s">
        <v>52</v>
      </c>
      <c r="E340" s="27">
        <f>(E346-SUM(E343,E337,E331,E322,E314,E304))/2</f>
        <v>2.5499999999999972</v>
      </c>
      <c r="F340" s="27">
        <f>E340*(365.25/7)</f>
        <v>133.05535714285699</v>
      </c>
      <c r="G340" s="27">
        <v>1</v>
      </c>
      <c r="H340" s="28"/>
      <c r="I340" s="27">
        <f>F340*H342</f>
        <v>1.3069108283274381E-2</v>
      </c>
    </row>
    <row r="341" spans="1:9">
      <c r="A341" s="20"/>
      <c r="C341" s="27" t="s">
        <v>52</v>
      </c>
      <c r="D341" s="27"/>
      <c r="E341" s="20">
        <f>G341*E340</f>
        <v>2.5499999999999972</v>
      </c>
      <c r="F341" s="20">
        <f>E341*(365.25/7)</f>
        <v>133.05535714285699</v>
      </c>
      <c r="G341" s="20">
        <v>1</v>
      </c>
    </row>
    <row r="342" spans="1:9">
      <c r="A342" s="20"/>
      <c r="C342" s="27"/>
      <c r="D342" s="37" t="s">
        <v>235</v>
      </c>
      <c r="H342" s="26">
        <f>B509</f>
        <v>9.8223089726800898E-5</v>
      </c>
    </row>
    <row r="343" spans="1:9" s="27" customFormat="1">
      <c r="B343" s="27" t="s">
        <v>53</v>
      </c>
      <c r="E343" s="27">
        <f>E51</f>
        <v>1.7</v>
      </c>
      <c r="F343" s="27">
        <f>E343*(365.25/7)</f>
        <v>88.703571428571436</v>
      </c>
      <c r="G343" s="27">
        <v>1</v>
      </c>
      <c r="H343" s="28"/>
      <c r="I343" s="27">
        <f>F343*H345</f>
        <v>8.7127388555162649E-3</v>
      </c>
    </row>
    <row r="344" spans="1:9">
      <c r="A344" s="20"/>
      <c r="C344" s="27" t="s">
        <v>53</v>
      </c>
      <c r="D344" s="27"/>
      <c r="E344" s="20">
        <f>G344*E343</f>
        <v>1.7</v>
      </c>
      <c r="F344" s="20">
        <f>E344*(365.25/7)</f>
        <v>88.703571428571436</v>
      </c>
      <c r="G344" s="20">
        <v>1</v>
      </c>
    </row>
    <row r="345" spans="1:9">
      <c r="A345" s="20"/>
      <c r="C345" s="27"/>
      <c r="D345" s="37" t="s">
        <v>235</v>
      </c>
      <c r="H345" s="26">
        <f>B509</f>
        <v>9.8223089726800898E-5</v>
      </c>
    </row>
    <row r="346" spans="1:9" s="31" customFormat="1">
      <c r="A346" s="31" t="s">
        <v>236</v>
      </c>
      <c r="E346" s="31">
        <f>E43</f>
        <v>52.3</v>
      </c>
      <c r="F346" s="31">
        <f>E346*(365.25/7)</f>
        <v>2728.9392857142857</v>
      </c>
      <c r="H346" s="32"/>
      <c r="I346" s="31">
        <f>SUM(I304,I311,I314,I322,I331,I337,I340,I343)</f>
        <v>0.44165378684128737</v>
      </c>
    </row>
    <row r="347" spans="1:9">
      <c r="C347" s="27"/>
      <c r="D347" s="27"/>
      <c r="F347" s="27"/>
    </row>
    <row r="348" spans="1:9" s="27" customFormat="1">
      <c r="A348" s="27" t="s">
        <v>54</v>
      </c>
      <c r="H348" s="28"/>
    </row>
    <row r="349" spans="1:9" s="27" customFormat="1">
      <c r="B349" s="27" t="s">
        <v>237</v>
      </c>
      <c r="E349" s="27">
        <v>0</v>
      </c>
      <c r="F349" s="27">
        <f>E349*(365.25/7)</f>
        <v>0</v>
      </c>
      <c r="G349" s="27">
        <v>1</v>
      </c>
      <c r="H349" s="28"/>
      <c r="I349" s="27">
        <f>F349*H351</f>
        <v>0</v>
      </c>
    </row>
    <row r="350" spans="1:9">
      <c r="C350" s="27" t="s">
        <v>237</v>
      </c>
      <c r="D350" s="27"/>
      <c r="E350" s="20">
        <f>G350*E349</f>
        <v>0</v>
      </c>
      <c r="F350" s="20">
        <f>E350*(365.25/7)</f>
        <v>0</v>
      </c>
      <c r="G350" s="20">
        <v>1</v>
      </c>
    </row>
    <row r="351" spans="1:9">
      <c r="C351" s="27"/>
      <c r="D351" s="37" t="s">
        <v>238</v>
      </c>
      <c r="H351" s="26">
        <f>B545</f>
        <v>3.824755326939E-5</v>
      </c>
    </row>
    <row r="352" spans="1:9" s="27" customFormat="1">
      <c r="B352" s="27" t="s">
        <v>239</v>
      </c>
      <c r="E352" s="27">
        <v>0</v>
      </c>
      <c r="F352" s="27">
        <f>E352*(365.25/7)</f>
        <v>0</v>
      </c>
      <c r="G352" s="27">
        <v>1</v>
      </c>
      <c r="H352" s="28"/>
      <c r="I352" s="27">
        <f>F352*H354</f>
        <v>0</v>
      </c>
    </row>
    <row r="353" spans="1:9">
      <c r="C353" s="27" t="s">
        <v>239</v>
      </c>
      <c r="D353" s="27"/>
      <c r="E353" s="20">
        <f>G353*E352</f>
        <v>0</v>
      </c>
      <c r="F353" s="20">
        <f>E353*(365.25/7)</f>
        <v>0</v>
      </c>
      <c r="G353" s="20">
        <v>1</v>
      </c>
    </row>
    <row r="354" spans="1:9">
      <c r="C354" s="27"/>
      <c r="D354" s="37" t="s">
        <v>240</v>
      </c>
      <c r="H354" s="26">
        <f>B546</f>
        <v>5.6504860152661899E-5</v>
      </c>
    </row>
    <row r="355" spans="1:9" s="27" customFormat="1">
      <c r="B355" s="27" t="s">
        <v>241</v>
      </c>
      <c r="E355" s="27">
        <v>0</v>
      </c>
      <c r="F355" s="27">
        <f>E355*(365.25/7)</f>
        <v>0</v>
      </c>
      <c r="G355" s="27">
        <v>1</v>
      </c>
      <c r="H355" s="28"/>
      <c r="I355" s="27">
        <f>F355*H357</f>
        <v>0</v>
      </c>
    </row>
    <row r="356" spans="1:9">
      <c r="C356" s="27" t="s">
        <v>241</v>
      </c>
      <c r="D356" s="27"/>
      <c r="E356" s="20">
        <f>G356*E355</f>
        <v>0</v>
      </c>
      <c r="F356" s="20">
        <f>E356*(365.25/7)</f>
        <v>0</v>
      </c>
      <c r="G356" s="20">
        <v>1</v>
      </c>
    </row>
    <row r="357" spans="1:9">
      <c r="C357" s="27"/>
      <c r="D357" s="37" t="s">
        <v>242</v>
      </c>
      <c r="H357" s="26">
        <f>B547</f>
        <v>9.3256242008266403E-5</v>
      </c>
    </row>
    <row r="358" spans="1:9" s="27" customFormat="1">
      <c r="B358" s="27" t="s">
        <v>243</v>
      </c>
      <c r="E358" s="27">
        <v>0</v>
      </c>
      <c r="F358" s="27">
        <f>E358*(365.25/7)</f>
        <v>0</v>
      </c>
      <c r="G358" s="27">
        <v>1</v>
      </c>
      <c r="H358" s="28"/>
      <c r="I358" s="27">
        <f>F358*H360</f>
        <v>0</v>
      </c>
    </row>
    <row r="359" spans="1:9">
      <c r="C359" s="27" t="s">
        <v>243</v>
      </c>
      <c r="D359" s="27"/>
      <c r="E359" s="20">
        <f>G359*E358</f>
        <v>0</v>
      </c>
      <c r="F359" s="20">
        <f>E359*(365.25/7)</f>
        <v>0</v>
      </c>
      <c r="G359" s="20">
        <v>1</v>
      </c>
    </row>
    <row r="360" spans="1:9">
      <c r="C360" s="27"/>
      <c r="D360" s="37" t="s">
        <v>244</v>
      </c>
      <c r="H360" s="26">
        <f>B548</f>
        <v>8.2876669036578793E-5</v>
      </c>
    </row>
    <row r="361" spans="1:9" s="31" customFormat="1">
      <c r="A361" s="31" t="s">
        <v>245</v>
      </c>
      <c r="E361" s="31">
        <v>0</v>
      </c>
      <c r="F361" s="31">
        <f>E361*(365.25/7)</f>
        <v>0</v>
      </c>
      <c r="H361" s="39"/>
      <c r="I361" s="40">
        <f>SUM(I349,I352,I355,I358)</f>
        <v>0</v>
      </c>
    </row>
    <row r="362" spans="1:9">
      <c r="C362" s="27"/>
      <c r="D362" s="27"/>
      <c r="F362" s="27"/>
    </row>
    <row r="363" spans="1:9" s="27" customFormat="1">
      <c r="A363" s="27" t="s">
        <v>55</v>
      </c>
      <c r="H363" s="28"/>
    </row>
    <row r="364" spans="1:9" s="27" customFormat="1">
      <c r="B364" s="27" t="s">
        <v>56</v>
      </c>
      <c r="E364" s="27">
        <f>E54</f>
        <v>14.9</v>
      </c>
      <c r="F364" s="27">
        <f>E364*(365.25/7)</f>
        <v>777.46071428571429</v>
      </c>
      <c r="G364" s="27">
        <v>0.98571428571428577</v>
      </c>
      <c r="H364" s="28"/>
      <c r="I364" s="27">
        <f>SUM(I365,I367,I369)</f>
        <v>4.3145685396244429E-2</v>
      </c>
    </row>
    <row r="365" spans="1:9">
      <c r="C365" s="27" t="s">
        <v>246</v>
      </c>
      <c r="D365" s="27"/>
      <c r="E365" s="20">
        <f>G365*E364</f>
        <v>5.3923809523809521</v>
      </c>
      <c r="F365" s="20">
        <f>E365*(365.25/7)</f>
        <v>281.36673469387756</v>
      </c>
      <c r="G365" s="20">
        <v>0.3619047619047619</v>
      </c>
      <c r="I365" s="20">
        <f>F365*H366</f>
        <v>1.5301422209218121E-2</v>
      </c>
    </row>
    <row r="366" spans="1:9">
      <c r="C366" s="27"/>
      <c r="D366" s="37" t="s">
        <v>247</v>
      </c>
      <c r="H366" s="26">
        <f>B556</f>
        <v>5.4382484929733503E-5</v>
      </c>
    </row>
    <row r="367" spans="1:9">
      <c r="C367" s="27" t="s">
        <v>248</v>
      </c>
      <c r="D367" s="27">
        <f>F364-SUM(F365,F369)</f>
        <v>11.106581632653047</v>
      </c>
      <c r="E367" s="20" t="s">
        <v>105</v>
      </c>
      <c r="F367" s="27" t="e">
        <f>E367*(365.25/7)</f>
        <v>#VALUE!</v>
      </c>
      <c r="G367" s="20">
        <v>1.4285714285714235E-2</v>
      </c>
      <c r="I367" s="20">
        <f>D367*H368</f>
        <v>1.469443326400331E-3</v>
      </c>
    </row>
    <row r="368" spans="1:9">
      <c r="C368" s="27"/>
      <c r="D368" s="37" t="s">
        <v>165</v>
      </c>
      <c r="F368" s="27"/>
      <c r="H368" s="26">
        <f>B482</f>
        <v>1.32303833438743E-4</v>
      </c>
    </row>
    <row r="369" spans="1:9">
      <c r="C369" s="27" t="s">
        <v>249</v>
      </c>
      <c r="D369" s="27"/>
      <c r="E369" s="20">
        <f>G369*E364</f>
        <v>9.2947619047619057</v>
      </c>
      <c r="F369" s="20">
        <f>E369*(365.25/7)</f>
        <v>484.98739795918374</v>
      </c>
      <c r="G369" s="20">
        <v>0.62380952380952381</v>
      </c>
      <c r="I369" s="20">
        <f>F369*H370</f>
        <v>2.6374819860625974E-2</v>
      </c>
    </row>
    <row r="370" spans="1:9">
      <c r="C370" s="27"/>
      <c r="D370" s="34" t="s">
        <v>247</v>
      </c>
      <c r="H370" s="26">
        <f>B556</f>
        <v>5.4382484929733503E-5</v>
      </c>
    </row>
    <row r="371" spans="1:9" s="27" customFormat="1">
      <c r="B371" s="27" t="s">
        <v>57</v>
      </c>
      <c r="E371" s="27" t="s">
        <v>105</v>
      </c>
      <c r="F371" s="27" t="e">
        <f>E371*(365.25/7)</f>
        <v>#VALUE!</v>
      </c>
      <c r="G371" s="27">
        <v>1</v>
      </c>
      <c r="H371" s="28"/>
      <c r="I371" s="27">
        <f>0</f>
        <v>0</v>
      </c>
    </row>
    <row r="372" spans="1:9">
      <c r="C372" s="27" t="s">
        <v>57</v>
      </c>
      <c r="D372" s="27"/>
      <c r="E372" s="20" t="s">
        <v>105</v>
      </c>
      <c r="F372" s="27" t="e">
        <f>E372*(365.25/7)</f>
        <v>#VALUE!</v>
      </c>
      <c r="G372" s="20">
        <v>1</v>
      </c>
    </row>
    <row r="373" spans="1:9" s="27" customFormat="1">
      <c r="B373" s="27" t="s">
        <v>250</v>
      </c>
      <c r="E373" s="27">
        <f>E56</f>
        <v>7.7</v>
      </c>
      <c r="F373" s="27">
        <f>E373*(365.25/7)</f>
        <v>401.77500000000003</v>
      </c>
      <c r="G373" s="27">
        <v>0.99310344827586206</v>
      </c>
      <c r="H373" s="28"/>
      <c r="I373" s="27">
        <f>SUM(I374,I375)</f>
        <v>5.8350554788038647E-2</v>
      </c>
    </row>
    <row r="374" spans="1:9">
      <c r="C374" s="27" t="s">
        <v>251</v>
      </c>
      <c r="D374" s="27"/>
      <c r="E374" s="20">
        <f>G374*E373</f>
        <v>1.6462068965517243</v>
      </c>
      <c r="F374" s="20">
        <f>E374*(365.25/7)</f>
        <v>85.896724137931045</v>
      </c>
      <c r="G374" s="20">
        <v>0.21379310344827587</v>
      </c>
      <c r="I374" s="20">
        <f>F374*H376</f>
        <v>1.2561577766869432E-2</v>
      </c>
    </row>
    <row r="375" spans="1:9">
      <c r="C375" s="27" t="s">
        <v>252</v>
      </c>
      <c r="D375" s="27"/>
      <c r="E375" s="20">
        <f>G375*E373</f>
        <v>6.0006896551724136</v>
      </c>
      <c r="F375" s="20">
        <f>E375*(365.25/7)</f>
        <v>313.10741379310343</v>
      </c>
      <c r="G375" s="20">
        <v>0.77931034482758621</v>
      </c>
      <c r="I375" s="20">
        <f>F375*H376</f>
        <v>4.5788977021169214E-2</v>
      </c>
    </row>
    <row r="376" spans="1:9">
      <c r="C376" s="27"/>
      <c r="D376" s="37" t="s">
        <v>169</v>
      </c>
      <c r="H376" s="26">
        <f>B485</f>
        <v>1.4624047532590801E-4</v>
      </c>
      <c r="I376" s="41"/>
    </row>
    <row r="377" spans="1:9" s="27" customFormat="1">
      <c r="B377" s="27" t="s">
        <v>59</v>
      </c>
      <c r="E377" s="27">
        <f>E57</f>
        <v>16.5</v>
      </c>
      <c r="F377" s="27">
        <f>E377*(365.25/7)</f>
        <v>860.94642857142856</v>
      </c>
      <c r="G377" s="27">
        <v>0.99760191846522783</v>
      </c>
      <c r="H377" s="28"/>
      <c r="I377" s="27">
        <f>SUM(I378,I380,I381,I382,I383,I384,I385)</f>
        <v>2.68084770130739E-2</v>
      </c>
    </row>
    <row r="378" spans="1:9">
      <c r="A378" s="20"/>
      <c r="C378" s="27" t="s">
        <v>253</v>
      </c>
      <c r="D378" s="27"/>
      <c r="E378" s="20">
        <f>G378*E377</f>
        <v>2.7302158273381294</v>
      </c>
      <c r="F378" s="20">
        <f>E378*(365.25/7)</f>
        <v>142.45876156217884</v>
      </c>
      <c r="G378" s="20">
        <v>0.16546762589928057</v>
      </c>
      <c r="I378" s="20">
        <f>F378*H379</f>
        <v>4.2416068172297129E-3</v>
      </c>
    </row>
    <row r="379" spans="1:9">
      <c r="A379" s="20"/>
      <c r="C379" s="27"/>
      <c r="D379" s="3" t="s">
        <v>253</v>
      </c>
      <c r="H379" s="26">
        <f>B524</f>
        <v>2.9774278329510701E-5</v>
      </c>
    </row>
    <row r="380" spans="1:9">
      <c r="A380" s="20"/>
      <c r="C380" s="27" t="s">
        <v>254</v>
      </c>
      <c r="D380" s="27"/>
      <c r="E380" s="20">
        <f>G380*E377</f>
        <v>1.0683453237410072</v>
      </c>
      <c r="F380" s="20">
        <f t="shared" ref="F380:F385" si="2">E380*(365.25/7)</f>
        <v>55.744732785200412</v>
      </c>
      <c r="G380" s="20">
        <v>6.4748201438848921E-2</v>
      </c>
      <c r="I380" s="20">
        <f>F380*H386</f>
        <v>1.7559236175440725E-3</v>
      </c>
    </row>
    <row r="381" spans="1:9">
      <c r="A381" s="20"/>
      <c r="C381" s="27" t="s">
        <v>255</v>
      </c>
      <c r="D381" s="27"/>
      <c r="E381" s="20">
        <f>G381*E377</f>
        <v>0.83093525179856109</v>
      </c>
      <c r="F381" s="20">
        <f t="shared" si="2"/>
        <v>43.357014388489205</v>
      </c>
      <c r="G381" s="20">
        <v>5.0359712230215826E-2</v>
      </c>
      <c r="I381" s="20">
        <f>F381*H386</f>
        <v>1.3657183692009451E-3</v>
      </c>
    </row>
    <row r="382" spans="1:9">
      <c r="A382" s="20"/>
      <c r="C382" s="27" t="s">
        <v>256</v>
      </c>
      <c r="D382" s="27"/>
      <c r="E382" s="20">
        <f>G382*E377</f>
        <v>2.7302158273381294</v>
      </c>
      <c r="F382" s="20">
        <f t="shared" si="2"/>
        <v>142.45876156217884</v>
      </c>
      <c r="G382" s="20">
        <v>0.16546762589928057</v>
      </c>
      <c r="I382" s="20">
        <f>F382*$H$386</f>
        <v>4.4873603559459629E-3</v>
      </c>
    </row>
    <row r="383" spans="1:9">
      <c r="A383" s="20"/>
      <c r="C383" s="27" t="s">
        <v>257</v>
      </c>
      <c r="D383" s="27"/>
      <c r="E383" s="20">
        <f>G383*E377</f>
        <v>3.600719424460431</v>
      </c>
      <c r="F383" s="20">
        <f t="shared" si="2"/>
        <v>187.8803956834532</v>
      </c>
      <c r="G383" s="20">
        <v>0.21822541966426856</v>
      </c>
      <c r="I383" s="20">
        <f>F383*H386</f>
        <v>5.9181129332040944E-3</v>
      </c>
    </row>
    <row r="384" spans="1:9">
      <c r="A384" s="20"/>
      <c r="C384" s="27" t="s">
        <v>258</v>
      </c>
      <c r="D384" s="27"/>
      <c r="E384" s="20">
        <f>G384*E377</f>
        <v>4.4712230215827331</v>
      </c>
      <c r="F384" s="20">
        <f t="shared" si="2"/>
        <v>233.30202980472762</v>
      </c>
      <c r="G384" s="20">
        <v>0.27098321342925658</v>
      </c>
      <c r="I384" s="20">
        <f>F384*H386</f>
        <v>7.3488655104622285E-3</v>
      </c>
    </row>
    <row r="385" spans="1:9">
      <c r="A385" s="20"/>
      <c r="C385" s="27" t="s">
        <v>259</v>
      </c>
      <c r="D385" s="27"/>
      <c r="E385" s="20">
        <f>G385*E377</f>
        <v>1.0287769784172662</v>
      </c>
      <c r="F385" s="20">
        <f t="shared" si="2"/>
        <v>53.680113052415216</v>
      </c>
      <c r="G385" s="20">
        <v>6.235011990407674E-2</v>
      </c>
      <c r="I385" s="20">
        <f>F385*H386</f>
        <v>1.6908894094868846E-3</v>
      </c>
    </row>
    <row r="386" spans="1:9">
      <c r="A386" s="20"/>
      <c r="C386" s="27"/>
      <c r="D386" s="3" t="s">
        <v>260</v>
      </c>
      <c r="H386" s="26">
        <f>B525</f>
        <v>3.1499363792990501E-5</v>
      </c>
    </row>
    <row r="387" spans="1:9" s="27" customFormat="1">
      <c r="B387" s="27" t="s">
        <v>60</v>
      </c>
      <c r="E387" s="27">
        <f>E58</f>
        <v>3.2</v>
      </c>
      <c r="F387" s="27">
        <f>E387*(365.25/7)</f>
        <v>166.97142857142859</v>
      </c>
      <c r="G387" s="27">
        <v>1</v>
      </c>
      <c r="H387" s="28"/>
      <c r="I387" s="27">
        <f>F387*H390</f>
        <v>4.8486532476934028E-3</v>
      </c>
    </row>
    <row r="388" spans="1:9">
      <c r="A388" s="20"/>
      <c r="C388" s="27" t="s">
        <v>261</v>
      </c>
      <c r="D388" s="27"/>
      <c r="E388" s="20">
        <f>G388*E387</f>
        <v>3.2</v>
      </c>
      <c r="F388" s="20">
        <f>E388*(365.25/7)</f>
        <v>166.97142857142859</v>
      </c>
      <c r="G388" s="20">
        <v>1</v>
      </c>
    </row>
    <row r="389" spans="1:9">
      <c r="A389" s="20"/>
      <c r="C389" s="27" t="s">
        <v>262</v>
      </c>
      <c r="D389" s="27"/>
      <c r="E389" s="20" t="s">
        <v>263</v>
      </c>
      <c r="F389" s="20" t="e">
        <f>E389*(365.25/7)</f>
        <v>#VALUE!</v>
      </c>
    </row>
    <row r="390" spans="1:9">
      <c r="A390" s="20"/>
      <c r="C390" s="27"/>
      <c r="D390" s="37" t="s">
        <v>264</v>
      </c>
      <c r="H390" s="26">
        <f>B523</f>
        <v>2.9038819929717501E-5</v>
      </c>
    </row>
    <row r="391" spans="1:9" s="27" customFormat="1">
      <c r="B391" s="27" t="s">
        <v>61</v>
      </c>
      <c r="E391" s="27">
        <f>E400-SUM(E364,E373,E377,E387)</f>
        <v>5.1999999999999957</v>
      </c>
      <c r="F391" s="27">
        <f>E391*(365.25/7)</f>
        <v>271.32857142857119</v>
      </c>
      <c r="G391" s="27">
        <v>1</v>
      </c>
      <c r="H391" s="28"/>
      <c r="I391" s="27">
        <f>SUM(I392,I394,I398)</f>
        <v>1.5663037982684119E-2</v>
      </c>
    </row>
    <row r="392" spans="1:9">
      <c r="A392" s="20"/>
      <c r="C392" s="27" t="s">
        <v>265</v>
      </c>
      <c r="D392" s="27"/>
      <c r="E392" s="20">
        <f>G392*E391</f>
        <v>0.96296296296296224</v>
      </c>
      <c r="F392" s="20">
        <f>E392*(365.25/7)</f>
        <v>50.246031746031711</v>
      </c>
      <c r="G392" s="20">
        <v>0.1851851851851852</v>
      </c>
      <c r="I392" s="20">
        <f>F392*H393</f>
        <v>4.0526596456097325E-3</v>
      </c>
    </row>
    <row r="393" spans="1:9">
      <c r="A393" s="20"/>
      <c r="C393" s="27"/>
      <c r="D393" s="37" t="s">
        <v>266</v>
      </c>
      <c r="H393" s="26">
        <f>B557</f>
        <v>8.0656312643630801E-5</v>
      </c>
    </row>
    <row r="394" spans="1:9">
      <c r="C394" s="27" t="s">
        <v>267</v>
      </c>
      <c r="D394" s="27"/>
      <c r="E394" s="20">
        <f>G394*E391</f>
        <v>1.0913580246913572</v>
      </c>
      <c r="F394" s="20">
        <f>E394*(365.25/7)</f>
        <v>56.945502645502607</v>
      </c>
      <c r="G394" s="20">
        <v>0.20987654320987656</v>
      </c>
      <c r="I394" s="20">
        <f>F394*H395</f>
        <v>2.9905519959130991E-3</v>
      </c>
    </row>
    <row r="395" spans="1:9">
      <c r="C395" s="27"/>
      <c r="D395" s="37" t="s">
        <v>226</v>
      </c>
      <c r="H395" s="26">
        <f>B536</f>
        <v>5.2516034752206799E-5</v>
      </c>
    </row>
    <row r="396" spans="1:9">
      <c r="C396" s="27" t="s">
        <v>268</v>
      </c>
      <c r="D396" s="42">
        <f>F391-SUM(F392,F394,F398)</f>
        <v>0</v>
      </c>
      <c r="E396" s="20" t="s">
        <v>105</v>
      </c>
      <c r="F396" s="20" t="e">
        <f>E396*(365.25/7)</f>
        <v>#VALUE!</v>
      </c>
      <c r="G396" s="20">
        <v>0</v>
      </c>
      <c r="I396" s="20">
        <v>0</v>
      </c>
    </row>
    <row r="397" spans="1:9">
      <c r="C397" s="27"/>
      <c r="D397" s="37" t="s">
        <v>268</v>
      </c>
      <c r="H397" s="26">
        <f>B531</f>
        <v>5.5162550217499002E-5</v>
      </c>
    </row>
    <row r="398" spans="1:9">
      <c r="C398" s="27" t="s">
        <v>269</v>
      </c>
      <c r="D398" s="27"/>
      <c r="E398" s="20">
        <f>G398*E391</f>
        <v>3.1456790123456764</v>
      </c>
      <c r="F398" s="20">
        <f>E398*(365.25/7)</f>
        <v>164.13703703703692</v>
      </c>
      <c r="G398" s="20">
        <v>0.60493827160493829</v>
      </c>
      <c r="I398" s="20">
        <f>F398*H399</f>
        <v>8.6198263411612856E-3</v>
      </c>
    </row>
    <row r="399" spans="1:9">
      <c r="C399" s="27"/>
      <c r="D399" s="37" t="s">
        <v>226</v>
      </c>
      <c r="H399" s="26">
        <f>B536</f>
        <v>5.2516034752206799E-5</v>
      </c>
    </row>
    <row r="400" spans="1:9" s="31" customFormat="1">
      <c r="A400" s="31" t="s">
        <v>270</v>
      </c>
      <c r="E400" s="31">
        <f>E53</f>
        <v>47.5</v>
      </c>
      <c r="F400" s="31">
        <f>E400*(365.25/7)</f>
        <v>2478.4821428571431</v>
      </c>
      <c r="H400" s="32"/>
      <c r="I400" s="31">
        <f>SUM(I364,I371,I373,I377,I387,I391)</f>
        <v>0.1488164084277345</v>
      </c>
    </row>
    <row r="401" spans="1:9">
      <c r="C401" s="27"/>
      <c r="D401" s="27"/>
      <c r="F401" s="27"/>
    </row>
    <row r="402" spans="1:9" s="27" customFormat="1">
      <c r="A402" s="27" t="s">
        <v>62</v>
      </c>
      <c r="H402" s="28"/>
    </row>
    <row r="403" spans="1:9" s="27" customFormat="1">
      <c r="B403" s="27" t="s">
        <v>63</v>
      </c>
      <c r="E403" s="27">
        <f>E61</f>
        <v>25.3</v>
      </c>
      <c r="F403" s="27">
        <f>E403*(365.25/7)</f>
        <v>1320.1178571428572</v>
      </c>
      <c r="G403" s="27">
        <v>0.9659574468085107</v>
      </c>
      <c r="H403" s="28"/>
      <c r="I403" s="27">
        <f>F403*H408</f>
        <v>3.833466473957596E-2</v>
      </c>
    </row>
    <row r="404" spans="1:9">
      <c r="C404" s="27" t="s">
        <v>271</v>
      </c>
      <c r="D404" s="27"/>
      <c r="E404" s="20">
        <f>G404*E403</f>
        <v>23.290354609929082</v>
      </c>
      <c r="F404" s="20">
        <f>E404*(365.25/7)</f>
        <v>1215.2574316109426</v>
      </c>
      <c r="G404" s="20">
        <v>0.92056737588652493</v>
      </c>
    </row>
    <row r="405" spans="1:9">
      <c r="C405" s="27" t="s">
        <v>272</v>
      </c>
      <c r="D405" s="27"/>
      <c r="E405" s="20">
        <f>G405*E403</f>
        <v>1.1483687943262413</v>
      </c>
      <c r="F405" s="20">
        <f>E405*(365.25/7)</f>
        <v>59.920243161094234</v>
      </c>
      <c r="G405" s="20">
        <v>4.5390070921985819E-2</v>
      </c>
    </row>
    <row r="406" spans="1:9">
      <c r="C406" s="27" t="s">
        <v>273</v>
      </c>
      <c r="D406" s="27"/>
      <c r="E406" s="20" t="s">
        <v>105</v>
      </c>
      <c r="F406" s="20" t="e">
        <f>E406*(365.25/7)</f>
        <v>#VALUE!</v>
      </c>
      <c r="G406" s="20">
        <v>3.40425531914893E-2</v>
      </c>
    </row>
    <row r="407" spans="1:9">
      <c r="C407" s="27" t="s">
        <v>274</v>
      </c>
      <c r="D407" s="27"/>
      <c r="E407" s="20">
        <f>G407*E403</f>
        <v>0.78950354609929085</v>
      </c>
      <c r="F407" s="20">
        <f>E407*(365.25/7)</f>
        <v>41.195167173252287</v>
      </c>
      <c r="G407" s="20">
        <v>3.1205673758865252E-2</v>
      </c>
    </row>
    <row r="408" spans="1:9">
      <c r="C408" s="27"/>
      <c r="D408" s="37" t="s">
        <v>264</v>
      </c>
      <c r="H408" s="26">
        <f>B523</f>
        <v>2.9038819929717501E-5</v>
      </c>
    </row>
    <row r="409" spans="1:9" s="27" customFormat="1">
      <c r="B409" s="27" t="s">
        <v>64</v>
      </c>
      <c r="E409" s="27">
        <f>E62</f>
        <v>4.0999999999999996</v>
      </c>
      <c r="F409" s="27">
        <f>E409*(365.25/7)</f>
        <v>213.93214285714285</v>
      </c>
      <c r="G409" s="27">
        <v>1</v>
      </c>
      <c r="H409" s="28"/>
      <c r="I409" s="27">
        <f>F409*H411</f>
        <v>6.2123369736071712E-3</v>
      </c>
    </row>
    <row r="410" spans="1:9">
      <c r="C410" s="27" t="s">
        <v>64</v>
      </c>
      <c r="D410" s="27"/>
      <c r="E410" s="20">
        <f>G410*E409</f>
        <v>4.0999999999999996</v>
      </c>
      <c r="F410" s="20">
        <f>E410*(365.25/7)</f>
        <v>213.93214285714285</v>
      </c>
      <c r="G410" s="20">
        <v>1</v>
      </c>
    </row>
    <row r="411" spans="1:9">
      <c r="C411" s="27"/>
      <c r="D411" s="37" t="s">
        <v>264</v>
      </c>
      <c r="H411" s="26">
        <f>B523</f>
        <v>2.9038819929717501E-5</v>
      </c>
    </row>
    <row r="412" spans="1:9" s="27" customFormat="1">
      <c r="B412" s="27" t="s">
        <v>65</v>
      </c>
      <c r="E412" s="27">
        <f>E63</f>
        <v>2.8</v>
      </c>
      <c r="F412" s="27">
        <f>E412*(365.25/7)</f>
        <v>146.1</v>
      </c>
      <c r="G412" s="27">
        <v>1</v>
      </c>
      <c r="H412" s="28"/>
      <c r="I412" s="27">
        <f>0</f>
        <v>0</v>
      </c>
    </row>
    <row r="413" spans="1:9">
      <c r="C413" s="27" t="s">
        <v>65</v>
      </c>
      <c r="D413" s="27"/>
      <c r="E413" s="20">
        <f>G413*E412</f>
        <v>2.8</v>
      </c>
      <c r="F413" s="20">
        <f>E413*(365.25/7)</f>
        <v>146.1</v>
      </c>
      <c r="G413" s="20">
        <v>1</v>
      </c>
    </row>
    <row r="414" spans="1:9" s="27" customFormat="1">
      <c r="B414" s="27" t="s">
        <v>66</v>
      </c>
      <c r="E414" s="27">
        <f>E424-SUM(E418,E412,E409,E403)</f>
        <v>0.40000000000000568</v>
      </c>
      <c r="F414" s="27">
        <f>E414*(365.25/7)</f>
        <v>20.871428571428869</v>
      </c>
      <c r="G414" s="27">
        <v>1</v>
      </c>
      <c r="H414" s="28"/>
      <c r="I414" s="27">
        <f>F414*AVERAGE(H416:H417)</f>
        <v>1.2909048031678047E-3</v>
      </c>
    </row>
    <row r="415" spans="1:9">
      <c r="C415" s="27" t="s">
        <v>66</v>
      </c>
      <c r="D415" s="27"/>
      <c r="E415" s="20">
        <f>G415*E414</f>
        <v>0.40000000000000568</v>
      </c>
      <c r="F415" s="20">
        <f>E415*(365.25/7)</f>
        <v>20.871428571428869</v>
      </c>
      <c r="G415" s="20">
        <v>1</v>
      </c>
    </row>
    <row r="416" spans="1:9">
      <c r="C416" s="27"/>
      <c r="D416" s="1" t="s">
        <v>144</v>
      </c>
      <c r="H416" s="26">
        <f>B541</f>
        <v>6.1464811934113902E-5</v>
      </c>
    </row>
    <row r="417" spans="1:12">
      <c r="C417" s="27"/>
      <c r="D417" s="1" t="s">
        <v>275</v>
      </c>
      <c r="H417" s="26">
        <f>B542</f>
        <v>6.2235853667179795E-5</v>
      </c>
    </row>
    <row r="418" spans="1:12" s="27" customFormat="1">
      <c r="B418" s="27" t="s">
        <v>67</v>
      </c>
      <c r="E418" s="27">
        <f>E65</f>
        <v>1.1000000000000001</v>
      </c>
      <c r="F418" s="27">
        <f>E418*(365.25/7)</f>
        <v>57.396428571428579</v>
      </c>
      <c r="G418" s="27">
        <v>1</v>
      </c>
      <c r="H418" s="28"/>
      <c r="I418" s="27">
        <f>F418*AVERAGE(H420:H422)</f>
        <v>3.7600660051400725E-2</v>
      </c>
    </row>
    <row r="419" spans="1:12">
      <c r="C419" s="27" t="s">
        <v>67</v>
      </c>
      <c r="D419" s="27"/>
      <c r="E419" s="20">
        <f>G419*E418</f>
        <v>1.1000000000000001</v>
      </c>
      <c r="F419" s="20">
        <f>E419*(365.25/7)</f>
        <v>57.396428571428579</v>
      </c>
      <c r="G419" s="20">
        <v>1</v>
      </c>
    </row>
    <row r="420" spans="1:12">
      <c r="C420" s="27"/>
      <c r="D420" s="3" t="s">
        <v>224</v>
      </c>
      <c r="H420" s="26">
        <f>B552</f>
        <v>6.4416922067432405E-5</v>
      </c>
    </row>
    <row r="421" spans="1:12">
      <c r="C421" s="27"/>
      <c r="D421" s="34" t="s">
        <v>193</v>
      </c>
      <c r="H421" s="26">
        <f>B511</f>
        <v>1.81334312242693E-3</v>
      </c>
    </row>
    <row r="422" spans="1:12">
      <c r="C422" s="27"/>
      <c r="D422" s="30" t="s">
        <v>276</v>
      </c>
      <c r="F422" s="27"/>
      <c r="H422" s="26">
        <f>B510</f>
        <v>8.75535292208143E-5</v>
      </c>
    </row>
    <row r="423" spans="1:12">
      <c r="C423" s="27"/>
      <c r="D423" s="27"/>
    </row>
    <row r="424" spans="1:12" s="31" customFormat="1">
      <c r="A424" s="31" t="s">
        <v>277</v>
      </c>
      <c r="E424" s="31">
        <f>E60</f>
        <v>33.700000000000003</v>
      </c>
      <c r="F424" s="31">
        <f>E424*(365.25/7)</f>
        <v>1758.4178571428574</v>
      </c>
      <c r="H424" s="32"/>
      <c r="I424" s="31">
        <f>SUM(I403,I409,I412,I414,I418)</f>
        <v>8.3438566567751671E-2</v>
      </c>
    </row>
    <row r="425" spans="1:12">
      <c r="F425" s="27"/>
    </row>
    <row r="426" spans="1:12" s="31" customFormat="1">
      <c r="A426" s="31" t="s">
        <v>278</v>
      </c>
      <c r="E426" s="31">
        <v>0</v>
      </c>
      <c r="F426" s="31">
        <f>E426*(365.25/7)</f>
        <v>0</v>
      </c>
      <c r="H426" s="32"/>
      <c r="I426" s="31">
        <f>0</f>
        <v>0</v>
      </c>
    </row>
    <row r="427" spans="1:12">
      <c r="F427" s="27"/>
    </row>
    <row r="428" spans="1:12" s="31" customFormat="1">
      <c r="A428" s="31" t="s">
        <v>279</v>
      </c>
      <c r="E428" s="31">
        <f>E3</f>
        <v>619.29999999999995</v>
      </c>
      <c r="F428" s="31">
        <f>E428*(365.25/7)</f>
        <v>32314.189285714285</v>
      </c>
      <c r="H428" s="32"/>
      <c r="I428" s="40">
        <f>SUM(I424,I400,I361,I346,I301,I289,I251,I234,I200,I154,I135,I122)</f>
        <v>8.8005582454332725</v>
      </c>
    </row>
    <row r="431" spans="1:12" s="43" customFormat="1">
      <c r="A431" s="27" t="s">
        <v>280</v>
      </c>
      <c r="B431" s="27" t="s">
        <v>380</v>
      </c>
      <c r="C431" s="27" t="s">
        <v>282</v>
      </c>
      <c r="D431" s="20"/>
      <c r="E431" s="20"/>
      <c r="F431" s="20"/>
      <c r="G431" s="20"/>
      <c r="H431" s="26"/>
      <c r="I431" s="20"/>
      <c r="J431" s="20"/>
      <c r="K431" s="20"/>
      <c r="L431" s="20"/>
    </row>
    <row r="432" spans="1:12" s="43" customFormat="1">
      <c r="A432" s="27" t="s">
        <v>283</v>
      </c>
      <c r="B432" s="20">
        <f>I122</f>
        <v>1.0684084305378885</v>
      </c>
      <c r="C432" s="20">
        <v>1.4982849187858709</v>
      </c>
      <c r="D432" s="20"/>
      <c r="E432" s="20"/>
      <c r="F432" s="20"/>
      <c r="G432" s="20"/>
      <c r="H432" s="26"/>
      <c r="I432" s="20"/>
      <c r="J432" s="20"/>
      <c r="K432" s="20"/>
      <c r="L432" s="20"/>
    </row>
    <row r="433" spans="1:12" s="43" customFormat="1">
      <c r="A433" s="27" t="s">
        <v>284</v>
      </c>
      <c r="B433" s="20">
        <f>I135</f>
        <v>0.10498404815681227</v>
      </c>
      <c r="C433" s="20">
        <v>0.229285161174478</v>
      </c>
      <c r="D433" s="20"/>
      <c r="E433" s="20"/>
      <c r="F433" s="20"/>
      <c r="G433" s="20"/>
      <c r="H433" s="26"/>
      <c r="I433" s="20"/>
      <c r="J433" s="20"/>
      <c r="K433" s="20"/>
      <c r="L433" s="20"/>
    </row>
    <row r="434" spans="1:12" s="43" customFormat="1">
      <c r="A434" s="27" t="s">
        <v>285</v>
      </c>
      <c r="B434" s="20">
        <f>I154</f>
        <v>0.1426071186869568</v>
      </c>
      <c r="C434" s="20">
        <v>0.25503283659360526</v>
      </c>
      <c r="D434" s="20"/>
      <c r="E434" s="20"/>
      <c r="F434" s="20"/>
      <c r="G434" s="20"/>
      <c r="H434" s="26"/>
      <c r="I434" s="20"/>
      <c r="J434" s="20"/>
      <c r="K434" s="20"/>
      <c r="L434" s="20"/>
    </row>
    <row r="435" spans="1:12" s="43" customFormat="1">
      <c r="A435" s="27" t="s">
        <v>286</v>
      </c>
      <c r="B435" s="20">
        <f>I200</f>
        <v>3.9436772589899718</v>
      </c>
      <c r="C435" s="20">
        <v>4.174658317559186</v>
      </c>
      <c r="D435" s="20"/>
      <c r="E435" s="20"/>
      <c r="F435" s="20"/>
      <c r="G435" s="20"/>
      <c r="H435" s="26"/>
      <c r="I435" s="20"/>
      <c r="J435" s="20"/>
      <c r="K435" s="20"/>
      <c r="L435" s="20"/>
    </row>
    <row r="436" spans="1:12" s="43" customFormat="1">
      <c r="A436" s="27" t="s">
        <v>287</v>
      </c>
      <c r="B436" s="20">
        <f>I234</f>
        <v>0.22837845039431884</v>
      </c>
      <c r="C436" s="20">
        <v>0.39644429579190527</v>
      </c>
      <c r="D436" s="20"/>
      <c r="E436" s="20"/>
      <c r="F436" s="20"/>
      <c r="G436" s="20"/>
      <c r="H436" s="26"/>
      <c r="I436" s="20"/>
      <c r="J436" s="20"/>
      <c r="K436" s="20"/>
      <c r="L436" s="20"/>
    </row>
    <row r="437" spans="1:12" s="43" customFormat="1">
      <c r="A437" s="27" t="s">
        <v>288</v>
      </c>
      <c r="B437" s="20">
        <f>I251</f>
        <v>5.0683286939461961E-2</v>
      </c>
      <c r="C437" s="20">
        <v>9.638855451511924E-2</v>
      </c>
      <c r="D437" s="20"/>
      <c r="E437" s="20"/>
      <c r="F437" s="20"/>
      <c r="G437" s="20"/>
      <c r="H437" s="26"/>
      <c r="I437" s="20"/>
      <c r="J437" s="20"/>
      <c r="K437" s="20"/>
      <c r="L437" s="20"/>
    </row>
    <row r="438" spans="1:12" s="43" customFormat="1">
      <c r="A438" s="27" t="s">
        <v>289</v>
      </c>
      <c r="B438" s="20">
        <f>I289</f>
        <v>2.53479907283652</v>
      </c>
      <c r="C438" s="20">
        <v>5.1148730855003457</v>
      </c>
      <c r="D438" s="20"/>
      <c r="E438" s="20"/>
      <c r="F438" s="27"/>
      <c r="G438" s="44"/>
      <c r="H438" s="26"/>
      <c r="I438" s="20"/>
      <c r="J438" s="20"/>
      <c r="K438" s="20"/>
      <c r="L438" s="20"/>
    </row>
    <row r="439" spans="1:12" s="43" customFormat="1">
      <c r="A439" s="27" t="s">
        <v>290</v>
      </c>
      <c r="B439" s="20">
        <f>I301</f>
        <v>5.3111817054569993E-2</v>
      </c>
      <c r="C439" s="20">
        <v>7.5589227765231581E-2</v>
      </c>
      <c r="D439" s="20"/>
      <c r="E439" s="20"/>
      <c r="F439" s="20"/>
      <c r="G439" s="20"/>
      <c r="H439" s="26"/>
      <c r="I439" s="20"/>
      <c r="J439" s="20"/>
      <c r="K439" s="20"/>
      <c r="L439" s="20"/>
    </row>
    <row r="440" spans="1:12" s="43" customFormat="1">
      <c r="A440" s="27" t="s">
        <v>291</v>
      </c>
      <c r="B440" s="43">
        <f>I346</f>
        <v>0.44165378684128737</v>
      </c>
      <c r="C440" s="20">
        <v>0.7514937726202322</v>
      </c>
      <c r="D440" s="20"/>
      <c r="E440" s="20"/>
      <c r="F440" s="20"/>
      <c r="G440" s="20"/>
      <c r="H440" s="26"/>
      <c r="I440" s="20"/>
      <c r="J440" s="20"/>
      <c r="K440" s="20"/>
      <c r="L440" s="20"/>
    </row>
    <row r="441" spans="1:12" s="43" customFormat="1">
      <c r="A441" s="27" t="s">
        <v>292</v>
      </c>
      <c r="B441" s="43">
        <f>I361</f>
        <v>0</v>
      </c>
      <c r="C441" s="20">
        <v>0</v>
      </c>
      <c r="D441" s="20"/>
      <c r="E441" s="20"/>
      <c r="F441" s="20"/>
      <c r="G441" s="20"/>
      <c r="H441" s="26"/>
      <c r="I441" s="20"/>
      <c r="J441" s="20"/>
      <c r="K441" s="20"/>
      <c r="L441" s="20"/>
    </row>
    <row r="442" spans="1:12" s="43" customFormat="1">
      <c r="A442" s="27" t="s">
        <v>293</v>
      </c>
      <c r="B442" s="20">
        <f>I400</f>
        <v>0.1488164084277345</v>
      </c>
      <c r="C442" s="20">
        <v>0.2707198582401249</v>
      </c>
      <c r="D442" s="20"/>
      <c r="E442" s="20"/>
      <c r="F442" s="20"/>
      <c r="G442" s="20"/>
      <c r="H442" s="26"/>
      <c r="I442" s="20"/>
      <c r="J442" s="20"/>
      <c r="K442" s="20"/>
      <c r="L442" s="20"/>
    </row>
    <row r="443" spans="1:12" s="43" customFormat="1">
      <c r="A443" s="27" t="s">
        <v>294</v>
      </c>
      <c r="B443" s="20">
        <f>I424</f>
        <v>8.3438566567751671E-2</v>
      </c>
      <c r="C443" s="20">
        <v>0.38261028950942422</v>
      </c>
      <c r="D443" s="20"/>
      <c r="E443" s="20"/>
      <c r="F443" s="20"/>
      <c r="G443" s="20"/>
      <c r="H443" s="26"/>
      <c r="I443" s="20"/>
      <c r="J443" s="20"/>
      <c r="K443" s="20"/>
      <c r="L443" s="20"/>
    </row>
    <row r="444" spans="1:12" s="43" customFormat="1">
      <c r="A444" s="27" t="s">
        <v>295</v>
      </c>
      <c r="B444" s="27">
        <f>SUM(B432:B443)</f>
        <v>8.8005582454332725</v>
      </c>
      <c r="C444" s="27">
        <v>13.245380318055522</v>
      </c>
      <c r="D444" s="20"/>
      <c r="E444" s="20"/>
      <c r="F444" s="20"/>
      <c r="G444" s="20"/>
      <c r="H444" s="26"/>
      <c r="I444" s="20"/>
      <c r="J444" s="20"/>
      <c r="K444" s="20"/>
      <c r="L444" s="20"/>
    </row>
    <row r="450" spans="1:2">
      <c r="A450" s="45" t="s">
        <v>326</v>
      </c>
      <c r="B450" s="44"/>
    </row>
    <row r="451" spans="1:2">
      <c r="A451" s="45" t="s">
        <v>327</v>
      </c>
      <c r="B451" s="44" t="s">
        <v>328</v>
      </c>
    </row>
    <row r="452" spans="1:2">
      <c r="A452" s="46" t="s">
        <v>81</v>
      </c>
      <c r="B452" s="43">
        <v>2.0753625014341401E-4</v>
      </c>
    </row>
    <row r="453" spans="1:2">
      <c r="A453" s="46" t="s">
        <v>85</v>
      </c>
      <c r="B453" s="43">
        <v>1.8123600379630399E-4</v>
      </c>
    </row>
    <row r="454" spans="1:2">
      <c r="A454" s="46" t="s">
        <v>93</v>
      </c>
      <c r="B454" s="43">
        <v>1.4866358173675799E-4</v>
      </c>
    </row>
    <row r="455" spans="1:2">
      <c r="A455" s="46" t="s">
        <v>86</v>
      </c>
      <c r="B455" s="43">
        <v>2.9047921153145501E-4</v>
      </c>
    </row>
    <row r="456" spans="1:2">
      <c r="A456" s="46" t="s">
        <v>329</v>
      </c>
      <c r="B456" s="43">
        <v>2.8815986355312199E-4</v>
      </c>
    </row>
    <row r="457" spans="1:2">
      <c r="A457" s="46" t="s">
        <v>89</v>
      </c>
      <c r="B457" s="43">
        <v>5.8372345228633899E-4</v>
      </c>
    </row>
    <row r="458" spans="1:2">
      <c r="A458" s="46" t="s">
        <v>330</v>
      </c>
      <c r="B458" s="43">
        <v>2.8808688751685098E-4</v>
      </c>
    </row>
    <row r="459" spans="1:2">
      <c r="A459" s="46" t="s">
        <v>152</v>
      </c>
      <c r="B459" s="43">
        <v>2.53969779965583E-4</v>
      </c>
    </row>
    <row r="460" spans="1:2">
      <c r="A460" s="46" t="s">
        <v>331</v>
      </c>
      <c r="B460" s="43">
        <v>1.46572502077181E-4</v>
      </c>
    </row>
    <row r="461" spans="1:2">
      <c r="A461" s="46" t="s">
        <v>332</v>
      </c>
      <c r="B461" s="43">
        <v>2.7242293436714299E-4</v>
      </c>
    </row>
    <row r="462" spans="1:2">
      <c r="A462" s="46" t="s">
        <v>333</v>
      </c>
      <c r="B462" s="43">
        <v>1.7922815925589799E-4</v>
      </c>
    </row>
    <row r="463" spans="1:2">
      <c r="A463" s="46" t="s">
        <v>87</v>
      </c>
      <c r="B463" s="43">
        <v>2.21286919110788E-4</v>
      </c>
    </row>
    <row r="464" spans="1:2">
      <c r="A464" s="46" t="s">
        <v>90</v>
      </c>
      <c r="B464" s="43">
        <v>3.3330348984453301E-4</v>
      </c>
    </row>
    <row r="465" spans="1:2">
      <c r="A465" s="46" t="s">
        <v>94</v>
      </c>
      <c r="B465" s="43">
        <v>2.4173711069267601E-4</v>
      </c>
    </row>
    <row r="466" spans="1:2">
      <c r="A466" s="46" t="s">
        <v>82</v>
      </c>
      <c r="B466" s="43">
        <v>1.8436804730104599E-4</v>
      </c>
    </row>
    <row r="467" spans="1:2">
      <c r="A467" s="46" t="s">
        <v>101</v>
      </c>
      <c r="B467" s="43">
        <v>1.6096116897416801E-4</v>
      </c>
    </row>
    <row r="468" spans="1:2">
      <c r="A468" s="46" t="s">
        <v>125</v>
      </c>
      <c r="B468" s="43">
        <v>1.9783800273003599E-4</v>
      </c>
    </row>
    <row r="469" spans="1:2">
      <c r="A469" s="46" t="s">
        <v>126</v>
      </c>
      <c r="B469" s="43">
        <v>9.1374598860871899E-5</v>
      </c>
    </row>
    <row r="470" spans="1:2">
      <c r="A470" s="46" t="s">
        <v>134</v>
      </c>
      <c r="B470" s="43">
        <v>2.4622324151349502E-4</v>
      </c>
    </row>
    <row r="471" spans="1:2">
      <c r="A471" s="46" t="s">
        <v>234</v>
      </c>
      <c r="B471" s="43">
        <v>3.9381252395114002E-4</v>
      </c>
    </row>
    <row r="472" spans="1:2">
      <c r="A472" s="46" t="s">
        <v>334</v>
      </c>
      <c r="B472" s="43">
        <v>1.8101149752481699E-4</v>
      </c>
    </row>
    <row r="473" spans="1:2">
      <c r="A473" s="46" t="s">
        <v>154</v>
      </c>
      <c r="B473" s="43">
        <v>1.7979330347713199E-4</v>
      </c>
    </row>
    <row r="474" spans="1:2">
      <c r="A474" s="46" t="s">
        <v>335</v>
      </c>
      <c r="B474" s="43">
        <v>6.1980890843304896E-4</v>
      </c>
    </row>
    <row r="475" spans="1:2">
      <c r="A475" s="46" t="s">
        <v>219</v>
      </c>
      <c r="B475" s="43">
        <v>4.1368375625563399E-4</v>
      </c>
    </row>
    <row r="476" spans="1:2">
      <c r="A476" s="46" t="s">
        <v>173</v>
      </c>
      <c r="B476" s="43">
        <v>1.3154789046745599E-4</v>
      </c>
    </row>
    <row r="477" spans="1:2">
      <c r="A477" s="46" t="s">
        <v>336</v>
      </c>
      <c r="B477" s="43">
        <v>1.5918692023663599E-4</v>
      </c>
    </row>
    <row r="478" spans="1:2">
      <c r="A478" s="46" t="s">
        <v>133</v>
      </c>
      <c r="B478" s="43">
        <v>4.6337524758036899E-4</v>
      </c>
    </row>
    <row r="479" spans="1:2">
      <c r="A479" s="46" t="s">
        <v>132</v>
      </c>
      <c r="B479" s="43">
        <v>8.3899075325234501E-4</v>
      </c>
    </row>
    <row r="480" spans="1:2">
      <c r="A480" s="46" t="s">
        <v>337</v>
      </c>
      <c r="B480" s="43">
        <v>1.9411468544791501E-4</v>
      </c>
    </row>
    <row r="481" spans="1:2">
      <c r="A481" s="46" t="s">
        <v>190</v>
      </c>
      <c r="B481" s="43">
        <v>9.9021399008583497E-5</v>
      </c>
    </row>
    <row r="482" spans="1:2">
      <c r="A482" s="46" t="s">
        <v>165</v>
      </c>
      <c r="B482" s="43">
        <v>1.32303833438743E-4</v>
      </c>
    </row>
    <row r="483" spans="1:2">
      <c r="A483" s="46" t="s">
        <v>338</v>
      </c>
      <c r="B483" s="43">
        <v>1.17251066520812E-4</v>
      </c>
    </row>
    <row r="484" spans="1:2">
      <c r="A484" s="46" t="s">
        <v>160</v>
      </c>
      <c r="B484" s="43">
        <v>1.73504178510735E-4</v>
      </c>
    </row>
    <row r="485" spans="1:2">
      <c r="A485" s="46" t="s">
        <v>169</v>
      </c>
      <c r="B485" s="43">
        <v>1.4624047532590801E-4</v>
      </c>
    </row>
    <row r="486" spans="1:2">
      <c r="A486" s="46" t="s">
        <v>339</v>
      </c>
      <c r="B486" s="43">
        <v>1.8430994317117501E-3</v>
      </c>
    </row>
    <row r="487" spans="1:2">
      <c r="A487" s="46" t="s">
        <v>340</v>
      </c>
      <c r="B487" s="43">
        <v>4.5915903845058001E-4</v>
      </c>
    </row>
    <row r="488" spans="1:2">
      <c r="A488" s="46" t="s">
        <v>150</v>
      </c>
      <c r="B488" s="43">
        <v>6.9813314876405498E-4</v>
      </c>
    </row>
    <row r="489" spans="1:2">
      <c r="A489" s="46" t="s">
        <v>140</v>
      </c>
      <c r="B489" s="43">
        <v>1.2032980248552E-4</v>
      </c>
    </row>
    <row r="490" spans="1:2">
      <c r="A490" s="46" t="s">
        <v>341</v>
      </c>
      <c r="B490" s="43">
        <v>8.5690273896221405E-5</v>
      </c>
    </row>
    <row r="491" spans="1:2">
      <c r="A491" s="46" t="s">
        <v>142</v>
      </c>
      <c r="B491" s="43">
        <v>1.5953121990601601E-4</v>
      </c>
    </row>
    <row r="492" spans="1:2">
      <c r="A492" s="46" t="s">
        <v>342</v>
      </c>
      <c r="B492" s="43">
        <v>1.3408117941004401E-4</v>
      </c>
    </row>
    <row r="493" spans="1:2">
      <c r="A493" s="46" t="s">
        <v>343</v>
      </c>
      <c r="B493" s="43">
        <v>1.7270742253927801E-4</v>
      </c>
    </row>
    <row r="494" spans="1:2">
      <c r="A494" s="46" t="s">
        <v>344</v>
      </c>
      <c r="B494" s="43">
        <v>1.5740430761049999E-4</v>
      </c>
    </row>
    <row r="495" spans="1:2">
      <c r="A495" s="46" t="s">
        <v>345</v>
      </c>
      <c r="B495" s="43">
        <v>1.1560552369626E-4</v>
      </c>
    </row>
    <row r="496" spans="1:2">
      <c r="A496" s="46" t="s">
        <v>346</v>
      </c>
      <c r="B496" s="43">
        <v>2.1329899787379499E-4</v>
      </c>
    </row>
    <row r="497" spans="1:2">
      <c r="A497" s="46" t="s">
        <v>347</v>
      </c>
      <c r="B497" s="43">
        <v>1.01459236774059E-4</v>
      </c>
    </row>
    <row r="498" spans="1:2">
      <c r="A498" s="46" t="s">
        <v>348</v>
      </c>
      <c r="B498" s="43">
        <v>1.0828964063666499E-4</v>
      </c>
    </row>
    <row r="499" spans="1:2">
      <c r="A499" s="46" t="s">
        <v>349</v>
      </c>
      <c r="B499" s="43">
        <v>2.3891685819187701E-4</v>
      </c>
    </row>
    <row r="500" spans="1:2">
      <c r="A500" s="46" t="s">
        <v>350</v>
      </c>
      <c r="B500" s="43">
        <v>1.3782992892101399E-4</v>
      </c>
    </row>
    <row r="501" spans="1:2">
      <c r="A501" s="46" t="s">
        <v>351</v>
      </c>
      <c r="B501" s="43">
        <v>6.5889773886861405E-5</v>
      </c>
    </row>
    <row r="502" spans="1:2">
      <c r="A502" s="46" t="s">
        <v>352</v>
      </c>
      <c r="B502" s="43">
        <v>8.3250596301136104E-5</v>
      </c>
    </row>
    <row r="503" spans="1:2">
      <c r="A503" s="46" t="s">
        <v>353</v>
      </c>
      <c r="B503" s="43">
        <v>1.4476978251170501E-4</v>
      </c>
    </row>
    <row r="504" spans="1:2">
      <c r="A504" s="46" t="s">
        <v>354</v>
      </c>
      <c r="B504" s="43">
        <v>9.0988016740602099E-5</v>
      </c>
    </row>
    <row r="505" spans="1:2">
      <c r="A505" s="46" t="s">
        <v>355</v>
      </c>
      <c r="B505" s="43">
        <v>1.0916971520976299E-4</v>
      </c>
    </row>
    <row r="506" spans="1:2">
      <c r="A506" s="46" t="s">
        <v>356</v>
      </c>
      <c r="B506" s="43">
        <v>1.07206144858949E-4</v>
      </c>
    </row>
    <row r="507" spans="1:2">
      <c r="A507" s="46" t="s">
        <v>357</v>
      </c>
      <c r="B507" s="43">
        <v>9.6305357477517104E-5</v>
      </c>
    </row>
    <row r="508" spans="1:2">
      <c r="A508" s="46" t="s">
        <v>358</v>
      </c>
      <c r="B508" s="43">
        <v>1.29789743274594E-4</v>
      </c>
    </row>
    <row r="509" spans="1:2">
      <c r="A509" s="46" t="s">
        <v>235</v>
      </c>
      <c r="B509" s="43">
        <v>9.8223089726800898E-5</v>
      </c>
    </row>
    <row r="510" spans="1:2">
      <c r="A510" s="46" t="s">
        <v>276</v>
      </c>
      <c r="B510" s="43">
        <v>8.75535292208143E-5</v>
      </c>
    </row>
    <row r="511" spans="1:2">
      <c r="A511" s="46" t="s">
        <v>193</v>
      </c>
      <c r="B511" s="43">
        <v>1.81334312242693E-3</v>
      </c>
    </row>
    <row r="512" spans="1:2">
      <c r="A512" s="46" t="s">
        <v>199</v>
      </c>
      <c r="B512" s="43">
        <v>1.6495583889185E-3</v>
      </c>
    </row>
    <row r="513" spans="1:2">
      <c r="A513" s="46" t="s">
        <v>205</v>
      </c>
      <c r="B513" s="43">
        <v>5.2202933843232299E-4</v>
      </c>
    </row>
    <row r="514" spans="1:2">
      <c r="A514" s="46" t="s">
        <v>202</v>
      </c>
      <c r="B514" s="43">
        <v>8.1088028214834705E-4</v>
      </c>
    </row>
    <row r="515" spans="1:2">
      <c r="A515" s="46" t="s">
        <v>209</v>
      </c>
      <c r="B515" s="43">
        <v>2.1634600555183199E-4</v>
      </c>
    </row>
    <row r="516" spans="1:2">
      <c r="A516" s="46" t="s">
        <v>197</v>
      </c>
      <c r="B516" s="43">
        <v>2.1767459002886499E-4</v>
      </c>
    </row>
    <row r="517" spans="1:2">
      <c r="A517" s="46" t="s">
        <v>359</v>
      </c>
      <c r="B517" s="43">
        <v>1.55696551277535E-4</v>
      </c>
    </row>
    <row r="518" spans="1:2">
      <c r="A518" s="46" t="s">
        <v>360</v>
      </c>
      <c r="B518" s="43">
        <v>1.7709815444404199E-4</v>
      </c>
    </row>
    <row r="519" spans="1:2">
      <c r="A519" s="46" t="s">
        <v>361</v>
      </c>
      <c r="B519" s="43">
        <v>6.8257427748858002E-5</v>
      </c>
    </row>
    <row r="520" spans="1:2">
      <c r="A520" s="46" t="s">
        <v>362</v>
      </c>
      <c r="B520" s="43">
        <v>5.5276259038110898E-5</v>
      </c>
    </row>
    <row r="521" spans="1:2">
      <c r="A521" s="46" t="s">
        <v>363</v>
      </c>
      <c r="B521" s="43">
        <v>3.59388633311674E-5</v>
      </c>
    </row>
    <row r="522" spans="1:2">
      <c r="A522" s="46" t="s">
        <v>364</v>
      </c>
      <c r="B522" s="43">
        <v>4.0180647813054398E-5</v>
      </c>
    </row>
    <row r="523" spans="1:2">
      <c r="A523" s="46" t="s">
        <v>365</v>
      </c>
      <c r="B523" s="43">
        <v>2.9038819929717501E-5</v>
      </c>
    </row>
    <row r="524" spans="1:2">
      <c r="A524" s="46" t="s">
        <v>253</v>
      </c>
      <c r="B524" s="43">
        <v>2.9774278329510701E-5</v>
      </c>
    </row>
    <row r="525" spans="1:2">
      <c r="A525" s="46" t="s">
        <v>260</v>
      </c>
      <c r="B525" s="43">
        <v>3.1499363792990501E-5</v>
      </c>
    </row>
    <row r="526" spans="1:2">
      <c r="A526" s="46" t="s">
        <v>366</v>
      </c>
      <c r="B526" s="43">
        <v>8.1188736822408096E-5</v>
      </c>
    </row>
    <row r="527" spans="1:2">
      <c r="A527" s="46" t="s">
        <v>367</v>
      </c>
      <c r="B527" s="43">
        <v>4.0120799665927201E-5</v>
      </c>
    </row>
    <row r="528" spans="1:2">
      <c r="A528" s="46" t="s">
        <v>167</v>
      </c>
      <c r="B528" s="43">
        <v>5.4328844022477301E-5</v>
      </c>
    </row>
    <row r="529" spans="1:2">
      <c r="A529" s="46" t="s">
        <v>128</v>
      </c>
      <c r="B529" s="43">
        <v>5.8936399512656897E-5</v>
      </c>
    </row>
    <row r="530" spans="1:2">
      <c r="A530" s="46" t="s">
        <v>368</v>
      </c>
      <c r="B530" s="43">
        <v>1.20016191811748E-4</v>
      </c>
    </row>
    <row r="531" spans="1:2">
      <c r="A531" s="46" t="s">
        <v>268</v>
      </c>
      <c r="B531" s="43">
        <v>5.5162550217499002E-5</v>
      </c>
    </row>
    <row r="532" spans="1:2">
      <c r="A532" s="46" t="s">
        <v>156</v>
      </c>
      <c r="B532" s="43">
        <v>5.0620074646983798E-5</v>
      </c>
    </row>
    <row r="533" spans="1:2">
      <c r="A533" s="46" t="s">
        <v>369</v>
      </c>
      <c r="B533" s="43">
        <v>7.9149640560297998E-5</v>
      </c>
    </row>
    <row r="534" spans="1:2">
      <c r="A534" s="46" t="s">
        <v>370</v>
      </c>
      <c r="B534" s="43">
        <v>3.1201166973153398E-5</v>
      </c>
    </row>
    <row r="535" spans="1:2">
      <c r="A535" s="46" t="s">
        <v>371</v>
      </c>
      <c r="B535" s="43">
        <v>6.9243030430243694E-5</v>
      </c>
    </row>
    <row r="536" spans="1:2">
      <c r="A536" s="46" t="s">
        <v>226</v>
      </c>
      <c r="B536" s="43">
        <v>5.2516034752206799E-5</v>
      </c>
    </row>
    <row r="537" spans="1:2">
      <c r="A537" s="46" t="s">
        <v>372</v>
      </c>
      <c r="B537" s="43">
        <v>5.05135625216514E-5</v>
      </c>
    </row>
    <row r="538" spans="1:2">
      <c r="A538" s="46" t="s">
        <v>373</v>
      </c>
      <c r="B538" s="43">
        <v>9.8108930097961204E-5</v>
      </c>
    </row>
    <row r="539" spans="1:2">
      <c r="A539" s="46" t="s">
        <v>374</v>
      </c>
      <c r="B539" s="43">
        <v>5.2344475160434103E-5</v>
      </c>
    </row>
    <row r="540" spans="1:2">
      <c r="A540" s="46" t="s">
        <v>146</v>
      </c>
      <c r="B540" s="43">
        <v>7.6233566213980704E-5</v>
      </c>
    </row>
    <row r="541" spans="1:2">
      <c r="A541" s="46" t="s">
        <v>144</v>
      </c>
      <c r="B541" s="43">
        <v>6.1464811934113902E-5</v>
      </c>
    </row>
    <row r="542" spans="1:2">
      <c r="A542" s="46" t="s">
        <v>275</v>
      </c>
      <c r="B542" s="43">
        <v>6.2235853667179795E-5</v>
      </c>
    </row>
    <row r="543" spans="1:2">
      <c r="A543" s="46" t="s">
        <v>375</v>
      </c>
      <c r="B543" s="43">
        <v>9.5774710652273093E-5</v>
      </c>
    </row>
    <row r="544" spans="1:2">
      <c r="A544" s="46" t="s">
        <v>376</v>
      </c>
      <c r="B544" s="43">
        <v>4.8364818460676599E-5</v>
      </c>
    </row>
    <row r="545" spans="1:2">
      <c r="A545" s="46" t="s">
        <v>238</v>
      </c>
      <c r="B545" s="43">
        <v>3.824755326939E-5</v>
      </c>
    </row>
    <row r="546" spans="1:2">
      <c r="A546" s="46" t="s">
        <v>240</v>
      </c>
      <c r="B546" s="43">
        <v>5.6504860152661899E-5</v>
      </c>
    </row>
    <row r="547" spans="1:2">
      <c r="A547" s="46" t="s">
        <v>242</v>
      </c>
      <c r="B547" s="43">
        <v>9.3256242008266403E-5</v>
      </c>
    </row>
    <row r="548" spans="1:2">
      <c r="A548" s="46" t="s">
        <v>244</v>
      </c>
      <c r="B548" s="43">
        <v>8.2876669036578793E-5</v>
      </c>
    </row>
    <row r="549" spans="1:2">
      <c r="A549" s="46" t="s">
        <v>184</v>
      </c>
      <c r="B549" s="43">
        <v>6.5598012079341302E-5</v>
      </c>
    </row>
    <row r="550" spans="1:2">
      <c r="A550" s="46" t="s">
        <v>183</v>
      </c>
      <c r="B550" s="43">
        <v>4.2735705438346799E-5</v>
      </c>
    </row>
    <row r="551" spans="1:2">
      <c r="A551" s="46" t="s">
        <v>377</v>
      </c>
      <c r="B551" s="43">
        <v>7.3897970134956405E-5</v>
      </c>
    </row>
    <row r="552" spans="1:2">
      <c r="A552" s="46" t="s">
        <v>224</v>
      </c>
      <c r="B552" s="43">
        <v>6.4416922067432405E-5</v>
      </c>
    </row>
    <row r="553" spans="1:2">
      <c r="A553" s="46" t="s">
        <v>222</v>
      </c>
      <c r="B553" s="43">
        <v>1.10108923343847E-4</v>
      </c>
    </row>
    <row r="554" spans="1:2">
      <c r="A554" s="46" t="s">
        <v>228</v>
      </c>
      <c r="B554" s="43">
        <v>4.2448171015173903E-5</v>
      </c>
    </row>
    <row r="555" spans="1:2">
      <c r="A555" s="46" t="s">
        <v>139</v>
      </c>
      <c r="B555" s="43">
        <v>8.8923239838230102E-5</v>
      </c>
    </row>
    <row r="556" spans="1:2">
      <c r="A556" s="46" t="s">
        <v>175</v>
      </c>
      <c r="B556" s="43">
        <v>5.4382484929733503E-5</v>
      </c>
    </row>
    <row r="557" spans="1:2">
      <c r="A557" s="46" t="s">
        <v>378</v>
      </c>
      <c r="B557" s="43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57"/>
  <sheetViews>
    <sheetView topLeftCell="A419" workbookViewId="0">
      <selection activeCell="B444" sqref="B432:B444"/>
    </sheetView>
  </sheetViews>
  <sheetFormatPr defaultRowHeight="11.25"/>
  <cols>
    <col min="1" max="1" width="25.42578125" style="27" customWidth="1"/>
    <col min="2" max="2" width="34.85546875" style="20" customWidth="1"/>
    <col min="3" max="3" width="31.7109375" style="20" customWidth="1"/>
    <col min="4" max="4" width="29" style="20" customWidth="1"/>
    <col min="5" max="6" width="28.42578125" style="20" customWidth="1"/>
    <col min="7" max="7" width="9.140625" style="20"/>
    <col min="8" max="8" width="16.7109375" style="26" customWidth="1"/>
    <col min="9" max="9" width="10.5703125" style="20" bestFit="1" customWidth="1"/>
    <col min="10" max="11" width="9.140625" style="20"/>
    <col min="12" max="12" width="9.140625" style="20" customWidth="1"/>
    <col min="13" max="16384" width="9.140625" style="20"/>
  </cols>
  <sheetData>
    <row r="1" spans="1:8" ht="21">
      <c r="A1" s="50" t="s">
        <v>0</v>
      </c>
      <c r="B1" s="51"/>
      <c r="C1" s="51"/>
      <c r="D1" s="52"/>
      <c r="E1" s="19" t="s">
        <v>1</v>
      </c>
      <c r="H1" s="21"/>
    </row>
    <row r="2" spans="1:8" ht="12.75">
      <c r="A2" s="53" t="s">
        <v>2</v>
      </c>
      <c r="B2" s="54"/>
      <c r="C2" s="55"/>
      <c r="D2" s="22" t="s">
        <v>3</v>
      </c>
      <c r="E2" s="22" t="s">
        <v>3</v>
      </c>
      <c r="H2" s="21"/>
    </row>
    <row r="3" spans="1:8" ht="12.75">
      <c r="A3" s="56" t="s">
        <v>4</v>
      </c>
      <c r="B3" s="57"/>
      <c r="C3" s="58"/>
      <c r="D3" s="22" t="s">
        <v>3</v>
      </c>
      <c r="E3" s="10">
        <v>759.3</v>
      </c>
      <c r="H3" s="21"/>
    </row>
    <row r="4" spans="1:8" ht="12.75">
      <c r="A4" s="59" t="s">
        <v>4</v>
      </c>
      <c r="B4" s="62" t="s">
        <v>5</v>
      </c>
      <c r="C4" s="63"/>
      <c r="D4" s="22" t="s">
        <v>3</v>
      </c>
      <c r="E4" s="8">
        <v>144.1</v>
      </c>
      <c r="H4" s="21"/>
    </row>
    <row r="5" spans="1:8" ht="12.75">
      <c r="A5" s="60"/>
      <c r="B5" s="47" t="s">
        <v>5</v>
      </c>
      <c r="C5" s="25" t="s">
        <v>6</v>
      </c>
      <c r="D5" s="22" t="s">
        <v>3</v>
      </c>
      <c r="E5" s="10">
        <v>20.100000000000001</v>
      </c>
      <c r="H5" s="21"/>
    </row>
    <row r="6" spans="1:8" ht="12.75">
      <c r="A6" s="60"/>
      <c r="B6" s="48"/>
      <c r="C6" s="25" t="s">
        <v>7</v>
      </c>
      <c r="D6" s="22" t="s">
        <v>3</v>
      </c>
      <c r="E6" s="8">
        <v>21.9</v>
      </c>
      <c r="H6" s="21"/>
    </row>
    <row r="7" spans="1:8" ht="12.75">
      <c r="A7" s="60"/>
      <c r="B7" s="48"/>
      <c r="C7" s="25" t="s">
        <v>8</v>
      </c>
      <c r="D7" s="22" t="s">
        <v>3</v>
      </c>
      <c r="E7" s="10">
        <v>60.2</v>
      </c>
      <c r="H7" s="21"/>
    </row>
    <row r="8" spans="1:8" ht="12.75">
      <c r="A8" s="60"/>
      <c r="B8" s="48"/>
      <c r="C8" s="25" t="s">
        <v>9</v>
      </c>
      <c r="D8" s="22" t="s">
        <v>3</v>
      </c>
      <c r="E8" s="8">
        <v>9.8000000000000007</v>
      </c>
      <c r="H8" s="21"/>
    </row>
    <row r="9" spans="1:8" ht="21">
      <c r="A9" s="60"/>
      <c r="B9" s="49"/>
      <c r="C9" s="25" t="s">
        <v>10</v>
      </c>
      <c r="D9" s="22" t="s">
        <v>3</v>
      </c>
      <c r="E9" s="10">
        <v>32.1</v>
      </c>
      <c r="H9" s="21"/>
    </row>
    <row r="10" spans="1:8" ht="12.75" customHeight="1">
      <c r="A10" s="60"/>
      <c r="B10" s="62" t="s">
        <v>11</v>
      </c>
      <c r="C10" s="63"/>
      <c r="D10" s="22" t="s">
        <v>3</v>
      </c>
      <c r="E10" s="8">
        <v>24.6</v>
      </c>
      <c r="H10" s="21"/>
    </row>
    <row r="11" spans="1:8" ht="12.75" customHeight="1">
      <c r="A11" s="60"/>
      <c r="B11" s="47" t="s">
        <v>11</v>
      </c>
      <c r="C11" s="25" t="s">
        <v>12</v>
      </c>
      <c r="D11" s="22" t="s">
        <v>3</v>
      </c>
      <c r="E11" s="10">
        <v>14.7</v>
      </c>
      <c r="H11" s="21"/>
    </row>
    <row r="12" spans="1:8" ht="12.75">
      <c r="A12" s="60"/>
      <c r="B12" s="48"/>
      <c r="C12" s="25" t="s">
        <v>13</v>
      </c>
      <c r="D12" s="22" t="s">
        <v>3</v>
      </c>
      <c r="E12" s="8">
        <v>9.6999999999999993</v>
      </c>
      <c r="H12" s="21"/>
    </row>
    <row r="13" spans="1:8" ht="12.75">
      <c r="A13" s="60"/>
      <c r="B13" s="49"/>
      <c r="C13" s="25" t="s">
        <v>14</v>
      </c>
      <c r="D13" s="22" t="s">
        <v>3</v>
      </c>
      <c r="E13" s="10" t="s">
        <v>15</v>
      </c>
      <c r="H13" s="21"/>
    </row>
    <row r="14" spans="1:8" ht="12.75">
      <c r="A14" s="60"/>
      <c r="B14" s="62" t="s">
        <v>16</v>
      </c>
      <c r="C14" s="63"/>
      <c r="D14" s="22" t="s">
        <v>3</v>
      </c>
      <c r="E14" s="8">
        <v>37.700000000000003</v>
      </c>
      <c r="H14" s="21"/>
    </row>
    <row r="15" spans="1:8" ht="12.75">
      <c r="A15" s="60"/>
      <c r="B15" s="47" t="s">
        <v>16</v>
      </c>
      <c r="C15" s="25" t="s">
        <v>17</v>
      </c>
      <c r="D15" s="22" t="s">
        <v>3</v>
      </c>
      <c r="E15" s="10">
        <v>35.5</v>
      </c>
      <c r="H15" s="21"/>
    </row>
    <row r="16" spans="1:8" ht="12.75">
      <c r="A16" s="60"/>
      <c r="B16" s="49"/>
      <c r="C16" s="25" t="s">
        <v>18</v>
      </c>
      <c r="D16" s="22" t="s">
        <v>3</v>
      </c>
      <c r="E16" s="8">
        <v>2.2000000000000002</v>
      </c>
      <c r="H16" s="21"/>
    </row>
    <row r="17" spans="1:8" ht="12.75">
      <c r="A17" s="60"/>
      <c r="B17" s="62" t="s">
        <v>19</v>
      </c>
      <c r="C17" s="63"/>
      <c r="D17" s="22" t="s">
        <v>3</v>
      </c>
      <c r="E17" s="10">
        <v>203</v>
      </c>
      <c r="H17" s="21"/>
    </row>
    <row r="18" spans="1:8" ht="12.75">
      <c r="A18" s="60"/>
      <c r="B18" s="47" t="s">
        <v>19</v>
      </c>
      <c r="C18" s="25" t="s">
        <v>20</v>
      </c>
      <c r="D18" s="22" t="s">
        <v>3</v>
      </c>
      <c r="E18" s="8">
        <v>96.5</v>
      </c>
      <c r="H18" s="21"/>
    </row>
    <row r="19" spans="1:8" ht="12.75">
      <c r="A19" s="60"/>
      <c r="B19" s="48"/>
      <c r="C19" s="25" t="s">
        <v>21</v>
      </c>
      <c r="D19" s="22" t="s">
        <v>3</v>
      </c>
      <c r="E19" s="10">
        <v>28.1</v>
      </c>
      <c r="H19" s="21"/>
    </row>
    <row r="20" spans="1:8" ht="12.75">
      <c r="A20" s="60"/>
      <c r="B20" s="48"/>
      <c r="C20" s="25" t="s">
        <v>22</v>
      </c>
      <c r="D20" s="22" t="s">
        <v>3</v>
      </c>
      <c r="E20" s="8" t="s">
        <v>15</v>
      </c>
      <c r="H20" s="21"/>
    </row>
    <row r="21" spans="1:8" ht="12.75">
      <c r="A21" s="60"/>
      <c r="B21" s="48"/>
      <c r="C21" s="25" t="s">
        <v>23</v>
      </c>
      <c r="D21" s="22" t="s">
        <v>3</v>
      </c>
      <c r="E21" s="10">
        <v>21.6</v>
      </c>
      <c r="H21" s="21"/>
    </row>
    <row r="22" spans="1:8" ht="12.75">
      <c r="A22" s="60"/>
      <c r="B22" s="48"/>
      <c r="C22" s="25" t="s">
        <v>24</v>
      </c>
      <c r="D22" s="22" t="s">
        <v>3</v>
      </c>
      <c r="E22" s="8">
        <v>34.4</v>
      </c>
      <c r="H22" s="21"/>
    </row>
    <row r="23" spans="1:8" ht="12.75">
      <c r="A23" s="60"/>
      <c r="B23" s="49"/>
      <c r="C23" s="25" t="s">
        <v>25</v>
      </c>
      <c r="D23" s="22" t="s">
        <v>3</v>
      </c>
      <c r="E23" s="10" t="s">
        <v>15</v>
      </c>
      <c r="H23" s="21"/>
    </row>
    <row r="24" spans="1:8" ht="12.75">
      <c r="A24" s="60"/>
      <c r="B24" s="62" t="s">
        <v>26</v>
      </c>
      <c r="C24" s="63"/>
      <c r="D24" s="22" t="s">
        <v>3</v>
      </c>
      <c r="E24" s="8">
        <v>36.299999999999997</v>
      </c>
      <c r="H24" s="21"/>
    </row>
    <row r="25" spans="1:8" ht="21">
      <c r="A25" s="60"/>
      <c r="B25" s="47" t="s">
        <v>26</v>
      </c>
      <c r="C25" s="25" t="s">
        <v>27</v>
      </c>
      <c r="D25" s="22" t="s">
        <v>3</v>
      </c>
      <c r="E25" s="10">
        <v>11.9</v>
      </c>
      <c r="H25" s="21"/>
    </row>
    <row r="26" spans="1:8" ht="12.75">
      <c r="A26" s="60"/>
      <c r="B26" s="48"/>
      <c r="C26" s="25" t="s">
        <v>28</v>
      </c>
      <c r="D26" s="22" t="s">
        <v>3</v>
      </c>
      <c r="E26" s="8" t="s">
        <v>15</v>
      </c>
      <c r="H26" s="21"/>
    </row>
    <row r="27" spans="1:8" ht="12.75">
      <c r="A27" s="60"/>
      <c r="B27" s="48"/>
      <c r="C27" s="25" t="s">
        <v>29</v>
      </c>
      <c r="D27" s="22" t="s">
        <v>3</v>
      </c>
      <c r="E27" s="10">
        <v>9.4</v>
      </c>
      <c r="H27" s="21"/>
    </row>
    <row r="28" spans="1:8" ht="21">
      <c r="A28" s="60"/>
      <c r="B28" s="48"/>
      <c r="C28" s="25" t="s">
        <v>30</v>
      </c>
      <c r="D28" s="22" t="s">
        <v>3</v>
      </c>
      <c r="E28" s="8">
        <v>1.9</v>
      </c>
      <c r="H28" s="21"/>
    </row>
    <row r="29" spans="1:8" ht="21">
      <c r="A29" s="60"/>
      <c r="B29" s="48"/>
      <c r="C29" s="25" t="s">
        <v>31</v>
      </c>
      <c r="D29" s="22" t="s">
        <v>3</v>
      </c>
      <c r="E29" s="10">
        <v>3.2</v>
      </c>
      <c r="H29" s="21"/>
    </row>
    <row r="30" spans="1:8" ht="21">
      <c r="A30" s="60"/>
      <c r="B30" s="49"/>
      <c r="C30" s="25" t="s">
        <v>32</v>
      </c>
      <c r="D30" s="22" t="s">
        <v>3</v>
      </c>
      <c r="E30" s="8">
        <v>7</v>
      </c>
      <c r="H30" s="21"/>
    </row>
    <row r="31" spans="1:8" ht="12.75">
      <c r="A31" s="60"/>
      <c r="B31" s="62" t="s">
        <v>33</v>
      </c>
      <c r="C31" s="63"/>
      <c r="D31" s="22" t="s">
        <v>3</v>
      </c>
      <c r="E31" s="10">
        <v>16.899999999999999</v>
      </c>
      <c r="H31" s="21"/>
    </row>
    <row r="32" spans="1:8" ht="21">
      <c r="A32" s="60"/>
      <c r="B32" s="47" t="s">
        <v>33</v>
      </c>
      <c r="C32" s="25" t="s">
        <v>34</v>
      </c>
      <c r="D32" s="22" t="s">
        <v>3</v>
      </c>
      <c r="E32" s="8">
        <v>5.7</v>
      </c>
      <c r="H32" s="21"/>
    </row>
    <row r="33" spans="1:8" ht="12.75">
      <c r="A33" s="60"/>
      <c r="B33" s="48"/>
      <c r="C33" s="25" t="s">
        <v>35</v>
      </c>
      <c r="D33" s="22" t="s">
        <v>3</v>
      </c>
      <c r="E33" s="10" t="s">
        <v>15</v>
      </c>
      <c r="H33" s="21"/>
    </row>
    <row r="34" spans="1:8" ht="12.75">
      <c r="A34" s="60"/>
      <c r="B34" s="49"/>
      <c r="C34" s="25" t="s">
        <v>36</v>
      </c>
      <c r="D34" s="22" t="s">
        <v>3</v>
      </c>
      <c r="E34" s="8" t="s">
        <v>15</v>
      </c>
      <c r="H34" s="21"/>
    </row>
    <row r="35" spans="1:8" ht="12.75">
      <c r="A35" s="60"/>
      <c r="B35" s="62" t="s">
        <v>37</v>
      </c>
      <c r="C35" s="63"/>
      <c r="D35" s="22" t="s">
        <v>3</v>
      </c>
      <c r="E35" s="10">
        <v>109</v>
      </c>
      <c r="H35" s="21"/>
    </row>
    <row r="36" spans="1:8" ht="12.75">
      <c r="A36" s="60"/>
      <c r="B36" s="47" t="s">
        <v>37</v>
      </c>
      <c r="C36" s="25" t="s">
        <v>38</v>
      </c>
      <c r="D36" s="22" t="s">
        <v>3</v>
      </c>
      <c r="E36" s="8">
        <v>27.5</v>
      </c>
      <c r="H36" s="21"/>
    </row>
    <row r="37" spans="1:8" ht="21">
      <c r="A37" s="60"/>
      <c r="B37" s="48"/>
      <c r="C37" s="25" t="s">
        <v>39</v>
      </c>
      <c r="D37" s="22" t="s">
        <v>3</v>
      </c>
      <c r="E37" s="10">
        <v>67</v>
      </c>
      <c r="H37" s="21"/>
    </row>
    <row r="38" spans="1:8" ht="12.75">
      <c r="A38" s="60"/>
      <c r="B38" s="49"/>
      <c r="C38" s="25" t="s">
        <v>40</v>
      </c>
      <c r="D38" s="22" t="s">
        <v>3</v>
      </c>
      <c r="E38" s="8">
        <v>14.6</v>
      </c>
      <c r="H38" s="21"/>
    </row>
    <row r="39" spans="1:8" ht="12.75">
      <c r="A39" s="60"/>
      <c r="B39" s="62" t="s">
        <v>41</v>
      </c>
      <c r="C39" s="63"/>
      <c r="D39" s="22" t="s">
        <v>3</v>
      </c>
      <c r="E39" s="10">
        <v>36</v>
      </c>
      <c r="H39" s="21"/>
    </row>
    <row r="40" spans="1:8" ht="12.75">
      <c r="A40" s="60"/>
      <c r="B40" s="47" t="s">
        <v>41</v>
      </c>
      <c r="C40" s="25" t="s">
        <v>42</v>
      </c>
      <c r="D40" s="22" t="s">
        <v>3</v>
      </c>
      <c r="E40" s="8">
        <v>0.7</v>
      </c>
      <c r="H40" s="21"/>
    </row>
    <row r="41" spans="1:8" ht="12.75">
      <c r="A41" s="60"/>
      <c r="B41" s="48"/>
      <c r="C41" s="25" t="s">
        <v>43</v>
      </c>
      <c r="D41" s="22" t="s">
        <v>3</v>
      </c>
      <c r="E41" s="10" t="s">
        <v>15</v>
      </c>
      <c r="H41" s="21"/>
    </row>
    <row r="42" spans="1:8" ht="12.75">
      <c r="A42" s="60"/>
      <c r="B42" s="49"/>
      <c r="C42" s="25" t="s">
        <v>44</v>
      </c>
      <c r="D42" s="22" t="s">
        <v>3</v>
      </c>
      <c r="E42" s="8">
        <v>34.299999999999997</v>
      </c>
      <c r="H42" s="21"/>
    </row>
    <row r="43" spans="1:8" ht="12.75">
      <c r="A43" s="60"/>
      <c r="B43" s="62" t="s">
        <v>45</v>
      </c>
      <c r="C43" s="63"/>
      <c r="D43" s="22" t="s">
        <v>3</v>
      </c>
      <c r="E43" s="10">
        <v>71.7</v>
      </c>
      <c r="H43" s="21"/>
    </row>
    <row r="44" spans="1:8" ht="21">
      <c r="A44" s="60"/>
      <c r="B44" s="47" t="s">
        <v>45</v>
      </c>
      <c r="C44" s="25" t="s">
        <v>46</v>
      </c>
      <c r="D44" s="22" t="s">
        <v>3</v>
      </c>
      <c r="E44" s="8">
        <v>16</v>
      </c>
      <c r="H44" s="21"/>
    </row>
    <row r="45" spans="1:8" ht="21">
      <c r="A45" s="60"/>
      <c r="B45" s="48"/>
      <c r="C45" s="25" t="s">
        <v>47</v>
      </c>
      <c r="D45" s="22" t="s">
        <v>3</v>
      </c>
      <c r="E45" s="10" t="s">
        <v>15</v>
      </c>
      <c r="H45" s="21"/>
    </row>
    <row r="46" spans="1:8" ht="21">
      <c r="A46" s="60"/>
      <c r="B46" s="48"/>
      <c r="C46" s="25" t="s">
        <v>48</v>
      </c>
      <c r="D46" s="22" t="s">
        <v>3</v>
      </c>
      <c r="E46" s="8">
        <v>13.7</v>
      </c>
      <c r="H46" s="21"/>
    </row>
    <row r="47" spans="1:8" ht="12.75">
      <c r="A47" s="60"/>
      <c r="B47" s="48"/>
      <c r="C47" s="25" t="s">
        <v>49</v>
      </c>
      <c r="D47" s="22" t="s">
        <v>3</v>
      </c>
      <c r="E47" s="10">
        <v>23.2</v>
      </c>
      <c r="H47" s="21"/>
    </row>
    <row r="48" spans="1:8" ht="12.75">
      <c r="A48" s="60"/>
      <c r="B48" s="48"/>
      <c r="C48" s="25" t="s">
        <v>50</v>
      </c>
      <c r="D48" s="22" t="s">
        <v>3</v>
      </c>
      <c r="E48" s="8">
        <v>12</v>
      </c>
      <c r="H48" s="21"/>
    </row>
    <row r="49" spans="1:8" ht="12.75">
      <c r="A49" s="60"/>
      <c r="B49" s="48"/>
      <c r="C49" s="25" t="s">
        <v>51</v>
      </c>
      <c r="D49" s="22" t="s">
        <v>3</v>
      </c>
      <c r="E49" s="10">
        <v>2.5</v>
      </c>
      <c r="H49" s="21"/>
    </row>
    <row r="50" spans="1:8" ht="12.75">
      <c r="A50" s="60"/>
      <c r="B50" s="48"/>
      <c r="C50" s="25" t="s">
        <v>52</v>
      </c>
      <c r="D50" s="22" t="s">
        <v>3</v>
      </c>
      <c r="E50" s="8" t="s">
        <v>15</v>
      </c>
      <c r="H50" s="21"/>
    </row>
    <row r="51" spans="1:8" ht="21">
      <c r="A51" s="60"/>
      <c r="B51" s="49"/>
      <c r="C51" s="25" t="s">
        <v>53</v>
      </c>
      <c r="D51" s="22" t="s">
        <v>3</v>
      </c>
      <c r="E51" s="10">
        <v>2.1</v>
      </c>
      <c r="H51" s="21"/>
    </row>
    <row r="52" spans="1:8" ht="12.75">
      <c r="A52" s="60"/>
      <c r="B52" s="56" t="s">
        <v>54</v>
      </c>
      <c r="C52" s="58"/>
      <c r="D52" s="22" t="s">
        <v>3</v>
      </c>
      <c r="E52" s="8" t="s">
        <v>15</v>
      </c>
      <c r="H52" s="21"/>
    </row>
    <row r="53" spans="1:8" ht="12.75">
      <c r="A53" s="60"/>
      <c r="B53" s="62" t="s">
        <v>55</v>
      </c>
      <c r="C53" s="63"/>
      <c r="D53" s="22" t="s">
        <v>3</v>
      </c>
      <c r="E53" s="10">
        <v>65.599999999999994</v>
      </c>
      <c r="H53" s="21"/>
    </row>
    <row r="54" spans="1:8" ht="12.75">
      <c r="A54" s="60"/>
      <c r="B54" s="47" t="s">
        <v>55</v>
      </c>
      <c r="C54" s="25" t="s">
        <v>56</v>
      </c>
      <c r="D54" s="22" t="s">
        <v>3</v>
      </c>
      <c r="E54" s="8">
        <v>13.7</v>
      </c>
      <c r="H54" s="21"/>
    </row>
    <row r="55" spans="1:8" ht="12.75">
      <c r="A55" s="60"/>
      <c r="B55" s="48"/>
      <c r="C55" s="25" t="s">
        <v>57</v>
      </c>
      <c r="D55" s="22" t="s">
        <v>3</v>
      </c>
      <c r="E55" s="10" t="s">
        <v>15</v>
      </c>
      <c r="H55" s="21"/>
    </row>
    <row r="56" spans="1:8" ht="12.75">
      <c r="A56" s="60"/>
      <c r="B56" s="48"/>
      <c r="C56" s="25" t="s">
        <v>58</v>
      </c>
      <c r="D56" s="22" t="s">
        <v>3</v>
      </c>
      <c r="E56" s="8">
        <v>9.4</v>
      </c>
      <c r="H56" s="21"/>
    </row>
    <row r="57" spans="1:8" ht="12.75">
      <c r="A57" s="60"/>
      <c r="B57" s="48"/>
      <c r="C57" s="25" t="s">
        <v>59</v>
      </c>
      <c r="D57" s="22" t="s">
        <v>3</v>
      </c>
      <c r="E57" s="10">
        <v>32.200000000000003</v>
      </c>
      <c r="H57" s="21"/>
    </row>
    <row r="58" spans="1:8" ht="12.75">
      <c r="A58" s="60"/>
      <c r="B58" s="48"/>
      <c r="C58" s="25" t="s">
        <v>60</v>
      </c>
      <c r="D58" s="22" t="s">
        <v>3</v>
      </c>
      <c r="E58" s="8">
        <v>3.8</v>
      </c>
      <c r="H58" s="21"/>
    </row>
    <row r="59" spans="1:8" ht="12.75">
      <c r="A59" s="60"/>
      <c r="B59" s="49"/>
      <c r="C59" s="25" t="s">
        <v>61</v>
      </c>
      <c r="D59" s="22" t="s">
        <v>3</v>
      </c>
      <c r="E59" s="10" t="s">
        <v>15</v>
      </c>
      <c r="H59" s="21"/>
    </row>
    <row r="60" spans="1:8" ht="12.75">
      <c r="A60" s="60"/>
      <c r="B60" s="62" t="s">
        <v>62</v>
      </c>
      <c r="C60" s="63"/>
      <c r="D60" s="22" t="s">
        <v>3</v>
      </c>
      <c r="E60" s="8">
        <v>31.1</v>
      </c>
      <c r="H60" s="21"/>
    </row>
    <row r="61" spans="1:8" ht="12.75">
      <c r="A61" s="60"/>
      <c r="B61" s="47" t="s">
        <v>62</v>
      </c>
      <c r="C61" s="25" t="s">
        <v>63</v>
      </c>
      <c r="D61" s="22" t="s">
        <v>3</v>
      </c>
      <c r="E61" s="10">
        <v>20.399999999999999</v>
      </c>
      <c r="H61" s="21"/>
    </row>
    <row r="62" spans="1:8" ht="12.75">
      <c r="A62" s="60"/>
      <c r="B62" s="48"/>
      <c r="C62" s="25" t="s">
        <v>64</v>
      </c>
      <c r="D62" s="22" t="s">
        <v>3</v>
      </c>
      <c r="E62" s="8">
        <v>6.4</v>
      </c>
      <c r="H62" s="21"/>
    </row>
    <row r="63" spans="1:8" ht="21">
      <c r="A63" s="60"/>
      <c r="B63" s="48"/>
      <c r="C63" s="25" t="s">
        <v>65</v>
      </c>
      <c r="D63" s="22" t="s">
        <v>3</v>
      </c>
      <c r="E63" s="10">
        <v>0.7</v>
      </c>
      <c r="H63" s="21"/>
    </row>
    <row r="64" spans="1:8" ht="12.75">
      <c r="A64" s="60"/>
      <c r="B64" s="48"/>
      <c r="C64" s="25" t="s">
        <v>66</v>
      </c>
      <c r="D64" s="22" t="s">
        <v>3</v>
      </c>
      <c r="E64" s="8" t="s">
        <v>15</v>
      </c>
      <c r="H64" s="21"/>
    </row>
    <row r="65" spans="1:9" ht="21">
      <c r="A65" s="60"/>
      <c r="B65" s="49"/>
      <c r="C65" s="25" t="s">
        <v>67</v>
      </c>
      <c r="D65" s="22" t="s">
        <v>3</v>
      </c>
      <c r="E65" s="10">
        <v>3.5</v>
      </c>
    </row>
    <row r="66" spans="1:9" ht="12.75">
      <c r="A66" s="61"/>
      <c r="B66" s="56" t="s">
        <v>68</v>
      </c>
      <c r="C66" s="58"/>
      <c r="D66" s="22" t="s">
        <v>3</v>
      </c>
      <c r="E66" s="8" t="s">
        <v>15</v>
      </c>
    </row>
    <row r="70" spans="1:9" s="27" customFormat="1">
      <c r="A70" s="27" t="s">
        <v>69</v>
      </c>
      <c r="H70" s="28"/>
    </row>
    <row r="72" spans="1:9">
      <c r="A72" s="27" t="s">
        <v>70</v>
      </c>
      <c r="B72" s="27" t="s">
        <v>71</v>
      </c>
      <c r="C72" s="27" t="s">
        <v>72</v>
      </c>
      <c r="D72" s="27" t="s">
        <v>73</v>
      </c>
    </row>
    <row r="74" spans="1:9" s="27" customFormat="1">
      <c r="A74" s="27" t="s">
        <v>5</v>
      </c>
      <c r="E74" s="27" t="s">
        <v>74</v>
      </c>
      <c r="F74" s="27" t="s">
        <v>75</v>
      </c>
      <c r="G74" s="27" t="s">
        <v>76</v>
      </c>
      <c r="H74" s="28" t="s">
        <v>77</v>
      </c>
      <c r="I74" s="27" t="s">
        <v>78</v>
      </c>
    </row>
    <row r="75" spans="1:9" s="27" customFormat="1">
      <c r="B75" s="27" t="s">
        <v>6</v>
      </c>
      <c r="E75" s="27">
        <f>E5</f>
        <v>20.100000000000001</v>
      </c>
      <c r="F75" s="27">
        <f>E75*(365.25/7)</f>
        <v>1048.7892857142858</v>
      </c>
      <c r="G75" s="27">
        <v>0.99999999999999989</v>
      </c>
      <c r="H75" s="28"/>
      <c r="I75" s="27">
        <f>SUM(I77,I76)</f>
        <v>0.2055125140925671</v>
      </c>
    </row>
    <row r="76" spans="1:9">
      <c r="C76" s="27" t="s">
        <v>79</v>
      </c>
      <c r="D76" s="27"/>
      <c r="E76" s="20">
        <f>E75*G76</f>
        <v>8.3209677419354833</v>
      </c>
      <c r="F76" s="20">
        <f>E76*(365.25/7)</f>
        <v>434.17620967741937</v>
      </c>
      <c r="G76" s="20">
        <v>0.41397849462365588</v>
      </c>
      <c r="I76" s="20">
        <f>F76*AVERAGE(H78:H79)</f>
        <v>8.5077761210363798E-2</v>
      </c>
    </row>
    <row r="77" spans="1:9">
      <c r="C77" s="27" t="s">
        <v>80</v>
      </c>
      <c r="D77" s="27"/>
      <c r="E77" s="20">
        <f>G77*E75</f>
        <v>11.779032258064515</v>
      </c>
      <c r="F77" s="20">
        <f>E77*(365.25/7)</f>
        <v>614.61307603686635</v>
      </c>
      <c r="G77" s="20">
        <v>0.58602150537634401</v>
      </c>
      <c r="I77" s="20">
        <f>F77*AVERAGE(H78:H79)</f>
        <v>0.12043475288220329</v>
      </c>
    </row>
    <row r="78" spans="1:9">
      <c r="C78" s="27"/>
      <c r="D78" s="2" t="s">
        <v>82</v>
      </c>
      <c r="H78" s="26">
        <f>B466</f>
        <v>1.8436804730104599E-4</v>
      </c>
    </row>
    <row r="79" spans="1:9">
      <c r="C79" s="27"/>
      <c r="D79" s="20" t="s">
        <v>81</v>
      </c>
      <c r="F79" s="27"/>
      <c r="H79" s="26">
        <f>B452</f>
        <v>2.0753625014341401E-4</v>
      </c>
    </row>
    <row r="80" spans="1:9" s="27" customFormat="1">
      <c r="B80" s="27" t="s">
        <v>83</v>
      </c>
      <c r="E80" s="27">
        <f>E6</f>
        <v>21.9</v>
      </c>
      <c r="F80" s="27">
        <f>E80*(365.25/7)</f>
        <v>1142.7107142857142</v>
      </c>
      <c r="G80" s="27">
        <v>1</v>
      </c>
      <c r="H80" s="28"/>
      <c r="I80" s="27">
        <f>SUM(I81,I84)</f>
        <v>0.30632834376609802</v>
      </c>
    </row>
    <row r="81" spans="1:9">
      <c r="A81" s="20"/>
      <c r="C81" s="27" t="s">
        <v>84</v>
      </c>
      <c r="D81" s="27"/>
      <c r="E81" s="20">
        <f>G81*E80</f>
        <v>18.731489361702128</v>
      </c>
      <c r="F81" s="20">
        <f>E81*(365.25/7)</f>
        <v>977.38235562310035</v>
      </c>
      <c r="G81" s="20">
        <v>0.85531914893617023</v>
      </c>
      <c r="I81" s="20">
        <f>F81*AVERAGE(H82:H83)</f>
        <v>0.23052306417015156</v>
      </c>
    </row>
    <row r="82" spans="1:9">
      <c r="A82" s="20"/>
      <c r="C82" s="27"/>
      <c r="D82" s="2" t="s">
        <v>86</v>
      </c>
      <c r="H82" s="26">
        <f>B455</f>
        <v>2.9047921153145501E-4</v>
      </c>
    </row>
    <row r="83" spans="1:9">
      <c r="A83" s="20"/>
      <c r="C83" s="27"/>
      <c r="D83" s="1" t="s">
        <v>85</v>
      </c>
      <c r="F83" s="27"/>
      <c r="H83" s="26">
        <f>B453</f>
        <v>1.8123600379630399E-4</v>
      </c>
    </row>
    <row r="84" spans="1:9">
      <c r="A84" s="20"/>
      <c r="C84" s="27" t="s">
        <v>88</v>
      </c>
      <c r="D84" s="27"/>
      <c r="E84" s="20">
        <f>G84*E80</f>
        <v>3.1685106382978718</v>
      </c>
      <c r="F84" s="20">
        <f>E84*(365.25/7)</f>
        <v>165.32835866261397</v>
      </c>
      <c r="G84" s="20">
        <v>0.14468085106382977</v>
      </c>
      <c r="I84" s="20">
        <f>F84*AVERAGE(H85:H86)</f>
        <v>7.5805279595946476E-2</v>
      </c>
    </row>
    <row r="85" spans="1:9">
      <c r="A85" s="20"/>
      <c r="C85" s="27"/>
      <c r="D85" s="1" t="s">
        <v>89</v>
      </c>
      <c r="F85" s="27"/>
      <c r="H85" s="26">
        <f>B457</f>
        <v>5.8372345228633899E-4</v>
      </c>
    </row>
    <row r="86" spans="1:9">
      <c r="A86" s="20"/>
      <c r="C86" s="27"/>
      <c r="D86" s="1" t="s">
        <v>90</v>
      </c>
      <c r="F86" s="27"/>
      <c r="H86" s="26">
        <f>B464</f>
        <v>3.3330348984453301E-4</v>
      </c>
    </row>
    <row r="87" spans="1:9">
      <c r="A87" s="20"/>
      <c r="C87" s="27"/>
      <c r="D87" s="1"/>
      <c r="F87" s="27"/>
    </row>
    <row r="88" spans="1:9" s="27" customFormat="1">
      <c r="B88" s="27" t="s">
        <v>8</v>
      </c>
      <c r="E88" s="27">
        <f>E7</f>
        <v>60.2</v>
      </c>
      <c r="F88" s="27">
        <f>E88*(365.25/7)</f>
        <v>3141.15</v>
      </c>
      <c r="G88" s="27">
        <v>1</v>
      </c>
      <c r="H88" s="28"/>
      <c r="I88" s="27">
        <f>SUM(I89,I91,I94,I96,I98,I100)</f>
        <v>0.59658753400455589</v>
      </c>
    </row>
    <row r="89" spans="1:9">
      <c r="A89" s="20"/>
      <c r="C89" s="27" t="s">
        <v>91</v>
      </c>
      <c r="D89" s="27"/>
      <c r="E89" s="20">
        <f>G89*E88</f>
        <v>13.811066126855604</v>
      </c>
      <c r="F89" s="20">
        <f>E89*(365.25/7)</f>
        <v>720.64170040485851</v>
      </c>
      <c r="G89" s="20">
        <v>0.22941970310391366</v>
      </c>
      <c r="I89" s="20">
        <f>F89*H90</f>
        <v>0.13286330310734917</v>
      </c>
    </row>
    <row r="90" spans="1:9">
      <c r="A90" s="20"/>
      <c r="C90" s="27"/>
      <c r="D90" s="20" t="s">
        <v>82</v>
      </c>
      <c r="F90" s="27"/>
      <c r="H90" s="26">
        <f>B466</f>
        <v>1.8436804730104599E-4</v>
      </c>
    </row>
    <row r="91" spans="1:9">
      <c r="A91" s="20"/>
      <c r="C91" s="27" t="s">
        <v>92</v>
      </c>
      <c r="E91" s="29">
        <f>G91*E88</f>
        <v>9.5052631578947366</v>
      </c>
      <c r="F91" s="20">
        <f>E91*(365.25/7)</f>
        <v>495.97105263157897</v>
      </c>
      <c r="G91" s="20">
        <v>0.15789473684210525</v>
      </c>
      <c r="I91" s="20">
        <f>F91*AVERAGE(H92:H93)</f>
        <v>0.10890105671640374</v>
      </c>
    </row>
    <row r="92" spans="1:9">
      <c r="A92" s="20"/>
      <c r="C92" s="27"/>
      <c r="D92" s="2" t="s">
        <v>86</v>
      </c>
      <c r="E92" s="29"/>
      <c r="H92" s="26">
        <f>B455</f>
        <v>2.9047921153145501E-4</v>
      </c>
    </row>
    <row r="93" spans="1:9">
      <c r="A93" s="20"/>
      <c r="C93" s="27"/>
      <c r="D93" s="20" t="s">
        <v>93</v>
      </c>
      <c r="F93" s="27"/>
      <c r="H93" s="26">
        <f>B454</f>
        <v>1.4866358173675799E-4</v>
      </c>
    </row>
    <row r="94" spans="1:9">
      <c r="A94" s="20"/>
      <c r="C94" s="27" t="s">
        <v>95</v>
      </c>
      <c r="E94" s="20">
        <f>G94*E88</f>
        <v>1.7873144399460192</v>
      </c>
      <c r="F94" s="20">
        <f>E94*(365.25/7)</f>
        <v>93.259514170040504</v>
      </c>
      <c r="G94" s="20">
        <v>2.9689608636977064E-2</v>
      </c>
      <c r="I94" s="20">
        <f>F94*H95</f>
        <v>1.7194074519774599E-2</v>
      </c>
    </row>
    <row r="95" spans="1:9">
      <c r="A95" s="20"/>
      <c r="C95" s="27"/>
      <c r="D95" s="30" t="s">
        <v>82</v>
      </c>
      <c r="F95" s="27"/>
      <c r="H95" s="26">
        <f>B466</f>
        <v>1.8436804730104599E-4</v>
      </c>
    </row>
    <row r="96" spans="1:9">
      <c r="A96" s="20"/>
      <c r="C96" s="27" t="s">
        <v>96</v>
      </c>
      <c r="E96" s="29">
        <f>G96*E88</f>
        <v>3.0871794871794873</v>
      </c>
      <c r="F96" s="20">
        <f>E96*(365.25/7)</f>
        <v>161.0846153846154</v>
      </c>
      <c r="G96" s="20">
        <v>5.128205128205128E-2</v>
      </c>
      <c r="I96" s="20">
        <f>F96*H97</f>
        <v>2.9698855988701575E-2</v>
      </c>
    </row>
    <row r="97" spans="1:9">
      <c r="A97" s="20"/>
      <c r="C97" s="27"/>
      <c r="D97" s="30" t="s">
        <v>82</v>
      </c>
      <c r="H97" s="26">
        <f>B466</f>
        <v>1.8436804730104599E-4</v>
      </c>
    </row>
    <row r="98" spans="1:9">
      <c r="A98" s="20"/>
      <c r="C98" s="27" t="s">
        <v>97</v>
      </c>
      <c r="D98" s="27"/>
      <c r="E98" s="20">
        <f>G98*E88</f>
        <v>7.717948717948719</v>
      </c>
      <c r="F98" s="20">
        <f>E98*(365.25/7)</f>
        <v>402.71153846153851</v>
      </c>
      <c r="G98" s="20">
        <v>0.12820512820512822</v>
      </c>
      <c r="I98" s="20">
        <f>F98*H99</f>
        <v>7.4247139971753931E-2</v>
      </c>
    </row>
    <row r="99" spans="1:9">
      <c r="A99" s="20"/>
      <c r="C99" s="27"/>
      <c r="D99" s="30" t="s">
        <v>82</v>
      </c>
      <c r="H99" s="26">
        <f>B466</f>
        <v>1.8436804730104599E-4</v>
      </c>
    </row>
    <row r="100" spans="1:9">
      <c r="A100" s="20"/>
      <c r="C100" s="27" t="s">
        <v>98</v>
      </c>
      <c r="D100" s="27"/>
      <c r="E100" s="20">
        <f>G100*E88</f>
        <v>24.291228070175443</v>
      </c>
      <c r="F100" s="20">
        <f>E100*(365.25/7)</f>
        <v>1267.4815789473687</v>
      </c>
      <c r="G100" s="20">
        <v>0.40350877192982459</v>
      </c>
      <c r="I100" s="20">
        <f>F100*H101</f>
        <v>0.23368310370057294</v>
      </c>
    </row>
    <row r="101" spans="1:9">
      <c r="A101" s="20"/>
      <c r="C101" s="27"/>
      <c r="D101" s="30" t="s">
        <v>82</v>
      </c>
      <c r="F101" s="27"/>
      <c r="H101" s="26">
        <f>B466</f>
        <v>1.8436804730104599E-4</v>
      </c>
    </row>
    <row r="102" spans="1:9">
      <c r="A102" s="20"/>
      <c r="C102" s="27"/>
      <c r="D102" s="30"/>
      <c r="F102" s="27"/>
    </row>
    <row r="103" spans="1:9" s="27" customFormat="1">
      <c r="B103" s="27" t="s">
        <v>9</v>
      </c>
      <c r="E103" s="27">
        <f>E8</f>
        <v>9.8000000000000007</v>
      </c>
      <c r="F103" s="27">
        <f>E103*(365.25/7)</f>
        <v>511.35000000000008</v>
      </c>
      <c r="G103" s="27">
        <v>1</v>
      </c>
      <c r="H103" s="28"/>
      <c r="I103" s="27">
        <f>SUM(I104:I105)</f>
        <v>8.2307493754940828E-2</v>
      </c>
    </row>
    <row r="104" spans="1:9">
      <c r="A104" s="20"/>
      <c r="C104" s="27" t="s">
        <v>99</v>
      </c>
      <c r="D104" s="27"/>
      <c r="E104" s="20">
        <f>G104*E103</f>
        <v>2.8000000000000003</v>
      </c>
      <c r="F104" s="20">
        <f>E104*(365.25/7)</f>
        <v>146.10000000000002</v>
      </c>
      <c r="G104" s="20">
        <v>0.2857142857142857</v>
      </c>
      <c r="I104" s="20">
        <f>F104*AVERAGE(H106:H106)</f>
        <v>2.3516426787125951E-2</v>
      </c>
    </row>
    <row r="105" spans="1:9">
      <c r="A105" s="20"/>
      <c r="C105" s="27" t="s">
        <v>100</v>
      </c>
      <c r="D105" s="27"/>
      <c r="E105" s="20">
        <f>G105*E103</f>
        <v>7.0000000000000009</v>
      </c>
      <c r="F105" s="20">
        <f>E105*(365.25/7)</f>
        <v>365.25000000000006</v>
      </c>
      <c r="G105" s="20">
        <v>0.7142857142857143</v>
      </c>
      <c r="I105" s="20">
        <f>F105*AVERAGE(H106:H106)</f>
        <v>5.8791066967814873E-2</v>
      </c>
    </row>
    <row r="106" spans="1:9">
      <c r="A106" s="20"/>
      <c r="C106" s="27"/>
      <c r="D106" s="3" t="s">
        <v>101</v>
      </c>
      <c r="E106" s="3"/>
      <c r="F106" s="27"/>
      <c r="G106" s="3"/>
      <c r="H106" s="26">
        <f>B467</f>
        <v>1.6096116897416801E-4</v>
      </c>
    </row>
    <row r="107" spans="1:9">
      <c r="A107" s="20"/>
      <c r="C107" s="27"/>
      <c r="D107" s="3"/>
      <c r="E107" s="3"/>
      <c r="F107" s="27"/>
      <c r="G107" s="3"/>
    </row>
    <row r="108" spans="1:9" s="27" customFormat="1">
      <c r="B108" s="27" t="s">
        <v>10</v>
      </c>
      <c r="E108" s="27">
        <f>E9</f>
        <v>32.1</v>
      </c>
      <c r="F108" s="27">
        <f>E108*(365.25/7)</f>
        <v>1674.9321428571429</v>
      </c>
      <c r="G108" s="27">
        <v>0.9973821989528795</v>
      </c>
      <c r="H108" s="28"/>
      <c r="I108" s="27">
        <f>F108*H112</f>
        <v>0.14664622031252397</v>
      </c>
    </row>
    <row r="109" spans="1:9">
      <c r="C109" s="27" t="s">
        <v>102</v>
      </c>
      <c r="D109" s="27"/>
      <c r="E109" s="20">
        <f>G109*E108</f>
        <v>14.201308900523559</v>
      </c>
      <c r="F109" s="20">
        <f>E109*(365.25/7)</f>
        <v>741.00401084517569</v>
      </c>
      <c r="G109" s="20">
        <v>0.44240837696335072</v>
      </c>
    </row>
    <row r="110" spans="1:9">
      <c r="C110" s="27" t="s">
        <v>103</v>
      </c>
      <c r="D110" s="27"/>
      <c r="E110" s="20">
        <f>G110*E108</f>
        <v>17.814659685863873</v>
      </c>
      <c r="F110" s="20">
        <f>E110*(365.25/7)</f>
        <v>929.54349289454001</v>
      </c>
      <c r="G110" s="20">
        <v>0.55497382198952872</v>
      </c>
    </row>
    <row r="111" spans="1:9">
      <c r="C111" s="27" t="s">
        <v>104</v>
      </c>
      <c r="D111" s="27">
        <f>F108-SUM(F109:F110)</f>
        <v>4.3846391174272412</v>
      </c>
      <c r="E111" s="20" t="s">
        <v>105</v>
      </c>
      <c r="F111" s="27" t="e">
        <f>E111*(365.25/7)</f>
        <v>#VALUE!</v>
      </c>
      <c r="G111" s="20">
        <v>2.6178010471205049E-3</v>
      </c>
    </row>
    <row r="112" spans="1:9">
      <c r="C112" s="27"/>
      <c r="D112" s="2" t="s">
        <v>276</v>
      </c>
      <c r="F112" s="27"/>
      <c r="H112" s="26">
        <f>B510</f>
        <v>8.75535292208143E-5</v>
      </c>
    </row>
    <row r="113" spans="1:9">
      <c r="C113" s="27"/>
      <c r="D113" s="2"/>
      <c r="F113" s="27"/>
    </row>
    <row r="114" spans="1:9">
      <c r="C114" s="27"/>
      <c r="D114" s="2"/>
      <c r="F114" s="27"/>
    </row>
    <row r="115" spans="1:9">
      <c r="C115" s="27"/>
      <c r="D115" s="2"/>
      <c r="F115" s="27"/>
    </row>
    <row r="116" spans="1:9">
      <c r="C116" s="27"/>
      <c r="D116" s="2"/>
      <c r="F116" s="27"/>
    </row>
    <row r="117" spans="1:9">
      <c r="C117" s="27"/>
      <c r="D117" s="2"/>
      <c r="F117" s="27"/>
    </row>
    <row r="118" spans="1:9">
      <c r="C118" s="27"/>
      <c r="D118" s="2"/>
      <c r="F118" s="27"/>
    </row>
    <row r="119" spans="1:9">
      <c r="C119" s="27"/>
      <c r="D119" s="2"/>
      <c r="F119" s="27"/>
    </row>
    <row r="120" spans="1:9">
      <c r="C120" s="27"/>
      <c r="D120" s="2"/>
      <c r="F120" s="27"/>
    </row>
    <row r="121" spans="1:9">
      <c r="C121" s="27"/>
      <c r="D121" s="2"/>
      <c r="F121" s="27"/>
    </row>
    <row r="122" spans="1:9" s="31" customFormat="1">
      <c r="A122" s="31" t="s">
        <v>106</v>
      </c>
      <c r="E122" s="31">
        <f>E4</f>
        <v>144.1</v>
      </c>
      <c r="F122" s="31">
        <f>E122*(365.25/7)</f>
        <v>7518.9321428571429</v>
      </c>
      <c r="H122" s="32"/>
      <c r="I122" s="31">
        <f>SUM(I108,I103,I88,I80,I75)</f>
        <v>1.3373821059306858</v>
      </c>
    </row>
    <row r="123" spans="1:9">
      <c r="F123" s="27"/>
    </row>
    <row r="124" spans="1:9" s="27" customFormat="1">
      <c r="A124" s="27" t="s">
        <v>107</v>
      </c>
      <c r="H124" s="28"/>
    </row>
    <row r="125" spans="1:9" s="27" customFormat="1">
      <c r="B125" s="27" t="s">
        <v>12</v>
      </c>
      <c r="E125" s="27">
        <f>E11</f>
        <v>14.7</v>
      </c>
      <c r="F125" s="27">
        <f t="shared" ref="F125:F133" si="0">E125*(365.25/7)</f>
        <v>767.02499999999998</v>
      </c>
      <c r="G125" s="27">
        <v>1</v>
      </c>
      <c r="H125" s="28"/>
    </row>
    <row r="126" spans="1:9">
      <c r="C126" s="27" t="s">
        <v>108</v>
      </c>
      <c r="D126" s="27"/>
      <c r="E126" s="20">
        <f>G126*E125</f>
        <v>4.8999999999999995</v>
      </c>
      <c r="F126" s="20">
        <f t="shared" si="0"/>
        <v>255.67499999999998</v>
      </c>
      <c r="G126" s="20">
        <v>0.33333333333333331</v>
      </c>
    </row>
    <row r="127" spans="1:9">
      <c r="C127" s="27" t="s">
        <v>109</v>
      </c>
      <c r="D127" s="27"/>
      <c r="E127" s="20">
        <f>G127*E125</f>
        <v>6.1061538461538456</v>
      </c>
      <c r="F127" s="20">
        <f t="shared" si="0"/>
        <v>318.61038461538459</v>
      </c>
      <c r="G127" s="20">
        <v>0.41538461538461535</v>
      </c>
    </row>
    <row r="128" spans="1:9">
      <c r="C128" s="27" t="s">
        <v>110</v>
      </c>
      <c r="D128" s="27"/>
      <c r="E128" s="20">
        <f>G128*E125</f>
        <v>1.5076923076923077</v>
      </c>
      <c r="F128" s="20">
        <f t="shared" si="0"/>
        <v>78.669230769230765</v>
      </c>
      <c r="G128" s="20">
        <v>0.10256410256410256</v>
      </c>
    </row>
    <row r="129" spans="1:9">
      <c r="C129" s="27" t="s">
        <v>111</v>
      </c>
      <c r="D129" s="27"/>
      <c r="E129" s="20">
        <f>G129*E125</f>
        <v>2.1861538461538461</v>
      </c>
      <c r="F129" s="20">
        <f t="shared" si="0"/>
        <v>114.07038461538461</v>
      </c>
      <c r="G129" s="20">
        <v>0.14871794871794872</v>
      </c>
    </row>
    <row r="130" spans="1:9" s="27" customFormat="1">
      <c r="B130" s="27" t="s">
        <v>13</v>
      </c>
      <c r="E130" s="27">
        <f>E12</f>
        <v>9.6999999999999993</v>
      </c>
      <c r="F130" s="20">
        <f t="shared" si="0"/>
        <v>506.13214285714287</v>
      </c>
      <c r="G130" s="27">
        <v>1</v>
      </c>
      <c r="H130" s="28"/>
    </row>
    <row r="131" spans="1:9">
      <c r="C131" s="27" t="s">
        <v>13</v>
      </c>
      <c r="D131" s="27"/>
      <c r="E131" s="20">
        <f>G131*E130</f>
        <v>9.6999999999999993</v>
      </c>
      <c r="F131" s="20">
        <f t="shared" si="0"/>
        <v>506.13214285714287</v>
      </c>
      <c r="G131" s="20">
        <v>1</v>
      </c>
    </row>
    <row r="132" spans="1:9" s="27" customFormat="1">
      <c r="B132" s="27" t="s">
        <v>14</v>
      </c>
      <c r="E132" s="27" t="s">
        <v>105</v>
      </c>
      <c r="F132" s="20" t="e">
        <f t="shared" si="0"/>
        <v>#VALUE!</v>
      </c>
      <c r="G132" s="27">
        <v>1</v>
      </c>
      <c r="H132" s="28"/>
    </row>
    <row r="133" spans="1:9">
      <c r="C133" s="27" t="s">
        <v>14</v>
      </c>
      <c r="D133" s="27"/>
      <c r="E133" s="20" t="s">
        <v>105</v>
      </c>
      <c r="F133" s="20" t="e">
        <f t="shared" si="0"/>
        <v>#VALUE!</v>
      </c>
      <c r="G133" s="20">
        <v>1</v>
      </c>
    </row>
    <row r="134" spans="1:9">
      <c r="C134" s="27"/>
      <c r="D134" s="3" t="s">
        <v>101</v>
      </c>
      <c r="E134" s="3"/>
      <c r="F134" s="27"/>
      <c r="G134" s="3"/>
      <c r="H134" s="26">
        <f>B467</f>
        <v>1.6096116897416801E-4</v>
      </c>
    </row>
    <row r="135" spans="1:9" s="31" customFormat="1">
      <c r="A135" s="31" t="s">
        <v>112</v>
      </c>
      <c r="E135" s="31">
        <f>E10</f>
        <v>24.6</v>
      </c>
      <c r="F135" s="31">
        <f>E135*(365.25/7)</f>
        <v>1283.5928571428572</v>
      </c>
      <c r="H135" s="32"/>
      <c r="I135" s="31">
        <f>F135*H134</f>
        <v>0.20660860677260653</v>
      </c>
    </row>
    <row r="136" spans="1:9">
      <c r="C136" s="27"/>
      <c r="D136" s="27"/>
      <c r="F136" s="27"/>
    </row>
    <row r="137" spans="1:9" s="27" customFormat="1">
      <c r="A137" s="27" t="s">
        <v>16</v>
      </c>
      <c r="H137" s="28"/>
    </row>
    <row r="138" spans="1:9" s="27" customFormat="1">
      <c r="B138" s="27" t="s">
        <v>17</v>
      </c>
      <c r="E138" s="27">
        <f>E15</f>
        <v>35.5</v>
      </c>
      <c r="F138" s="27">
        <f t="shared" ref="F138:F151" si="1">E138*(365.25/7)</f>
        <v>1852.3392857142858</v>
      </c>
      <c r="G138" s="27">
        <v>1.0036231884057971</v>
      </c>
      <c r="H138" s="28"/>
    </row>
    <row r="139" spans="1:9">
      <c r="C139" s="27" t="s">
        <v>113</v>
      </c>
      <c r="D139" s="27"/>
      <c r="E139" s="20">
        <f>G139*E138</f>
        <v>10.161231884057971</v>
      </c>
      <c r="F139" s="20">
        <f t="shared" si="1"/>
        <v>530.19856366459624</v>
      </c>
      <c r="G139" s="20">
        <v>0.28623188405797101</v>
      </c>
    </row>
    <row r="140" spans="1:9">
      <c r="C140" s="27" t="s">
        <v>114</v>
      </c>
      <c r="D140" s="27"/>
      <c r="E140" s="20">
        <f>G140*E138</f>
        <v>5.6594202898550732</v>
      </c>
      <c r="F140" s="20">
        <f t="shared" si="1"/>
        <v>295.30046583850935</v>
      </c>
      <c r="G140" s="20">
        <v>0.15942028985507248</v>
      </c>
    </row>
    <row r="141" spans="1:9">
      <c r="C141" s="27" t="s">
        <v>115</v>
      </c>
      <c r="D141" s="27"/>
      <c r="E141" s="20">
        <f>G141*E138</f>
        <v>13.248188405797102</v>
      </c>
      <c r="F141" s="20">
        <f t="shared" si="1"/>
        <v>691.27154503105589</v>
      </c>
      <c r="G141" s="20">
        <v>0.37318840579710144</v>
      </c>
    </row>
    <row r="142" spans="1:9">
      <c r="C142" s="27" t="s">
        <v>116</v>
      </c>
      <c r="D142" s="27"/>
      <c r="E142" s="20">
        <f>G142*E138</f>
        <v>3.3442028985507246</v>
      </c>
      <c r="F142" s="20">
        <f t="shared" si="1"/>
        <v>174.49572981366461</v>
      </c>
      <c r="G142" s="20">
        <v>9.420289855072464E-2</v>
      </c>
    </row>
    <row r="143" spans="1:9">
      <c r="C143" s="27" t="s">
        <v>117</v>
      </c>
      <c r="D143" s="27"/>
      <c r="E143" s="20">
        <f>G143*E138</f>
        <v>1.0289855072463767</v>
      </c>
      <c r="F143" s="20">
        <f t="shared" si="1"/>
        <v>53.690993788819874</v>
      </c>
      <c r="G143" s="20">
        <v>2.8985507246376812E-2</v>
      </c>
    </row>
    <row r="144" spans="1:9">
      <c r="C144" s="27" t="s">
        <v>118</v>
      </c>
      <c r="D144" s="27"/>
      <c r="E144" s="20">
        <f>G144*E138</f>
        <v>0.9003623188405796</v>
      </c>
      <c r="F144" s="20">
        <f t="shared" si="1"/>
        <v>46.979619565217391</v>
      </c>
      <c r="G144" s="20">
        <v>2.5362318840579708E-2</v>
      </c>
    </row>
    <row r="145" spans="1:9">
      <c r="C145" s="27" t="s">
        <v>119</v>
      </c>
      <c r="D145" s="27"/>
      <c r="E145" s="20">
        <f>G145*E138</f>
        <v>1.286231884057971</v>
      </c>
      <c r="F145" s="20">
        <f t="shared" si="1"/>
        <v>67.113742236024848</v>
      </c>
      <c r="G145" s="20">
        <v>3.6231884057971016E-2</v>
      </c>
    </row>
    <row r="146" spans="1:9" s="27" customFormat="1">
      <c r="B146" s="27" t="s">
        <v>18</v>
      </c>
      <c r="E146" s="27">
        <f>E16</f>
        <v>2.2000000000000002</v>
      </c>
      <c r="F146" s="27">
        <f t="shared" si="1"/>
        <v>114.79285714285716</v>
      </c>
      <c r="G146" s="27">
        <v>1</v>
      </c>
      <c r="H146" s="28"/>
    </row>
    <row r="147" spans="1:9">
      <c r="C147" s="27" t="s">
        <v>120</v>
      </c>
      <c r="D147" s="27"/>
      <c r="E147" s="20">
        <f>G147*E146</f>
        <v>0.92258064516129046</v>
      </c>
      <c r="F147" s="20">
        <f t="shared" si="1"/>
        <v>48.13894009216591</v>
      </c>
      <c r="G147" s="20">
        <v>0.41935483870967744</v>
      </c>
    </row>
    <row r="148" spans="1:9">
      <c r="C148" s="27" t="s">
        <v>121</v>
      </c>
      <c r="D148" s="27"/>
      <c r="E148" s="20">
        <f>G148*E146</f>
        <v>0.24838709677419354</v>
      </c>
      <c r="F148" s="20">
        <f t="shared" si="1"/>
        <v>12.960483870967742</v>
      </c>
      <c r="G148" s="20">
        <v>0.1129032258064516</v>
      </c>
    </row>
    <row r="149" spans="1:9">
      <c r="C149" s="27" t="s">
        <v>122</v>
      </c>
      <c r="D149" s="27"/>
      <c r="E149" s="20">
        <f>G149*E146</f>
        <v>0.78064516129032269</v>
      </c>
      <c r="F149" s="20">
        <f t="shared" si="1"/>
        <v>40.732949308755771</v>
      </c>
      <c r="G149" s="20">
        <v>0.35483870967741937</v>
      </c>
    </row>
    <row r="150" spans="1:9">
      <c r="C150" s="27" t="s">
        <v>123</v>
      </c>
      <c r="D150" s="27"/>
      <c r="E150" s="20">
        <f>G150*E146</f>
        <v>0.17741935483870969</v>
      </c>
      <c r="F150" s="20">
        <f t="shared" si="1"/>
        <v>9.2574884792626744</v>
      </c>
      <c r="G150" s="20">
        <v>8.0645161290322578E-2</v>
      </c>
    </row>
    <row r="151" spans="1:9">
      <c r="C151" s="27" t="s">
        <v>124</v>
      </c>
      <c r="D151" s="27"/>
      <c r="E151" s="20">
        <f>G151*E146</f>
        <v>7.0967741935483872E-2</v>
      </c>
      <c r="F151" s="20">
        <f t="shared" si="1"/>
        <v>3.7029953917050693</v>
      </c>
      <c r="G151" s="20">
        <v>3.2258064516129031E-2</v>
      </c>
    </row>
    <row r="152" spans="1:9">
      <c r="C152" s="27"/>
      <c r="D152" s="2" t="s">
        <v>125</v>
      </c>
      <c r="H152" s="26">
        <f>B468</f>
        <v>1.9783800273003599E-4</v>
      </c>
    </row>
    <row r="153" spans="1:9">
      <c r="C153" s="27"/>
      <c r="D153" s="3" t="s">
        <v>126</v>
      </c>
      <c r="F153" s="27"/>
      <c r="G153" s="31"/>
      <c r="H153" s="26">
        <f>B469</f>
        <v>9.1374598860871899E-5</v>
      </c>
    </row>
    <row r="154" spans="1:9" s="31" customFormat="1">
      <c r="A154" s="31" t="s">
        <v>127</v>
      </c>
      <c r="E154" s="31">
        <f>E14</f>
        <v>37.700000000000003</v>
      </c>
      <c r="F154" s="31">
        <f>E154*(365.25/7)</f>
        <v>1967.132142857143</v>
      </c>
      <c r="H154" s="32"/>
      <c r="I154" s="31">
        <f>F154*AVERAGE(H152:H153)</f>
        <v>0.28445970235440593</v>
      </c>
    </row>
    <row r="155" spans="1:9">
      <c r="C155" s="27"/>
      <c r="D155" s="27"/>
      <c r="F155" s="27"/>
    </row>
    <row r="156" spans="1:9" s="27" customFormat="1">
      <c r="A156" s="27" t="s">
        <v>19</v>
      </c>
      <c r="H156" s="28"/>
    </row>
    <row r="157" spans="1:9" s="27" customFormat="1">
      <c r="B157" s="27" t="s">
        <v>20</v>
      </c>
      <c r="E157" s="33">
        <f>E18</f>
        <v>96.5</v>
      </c>
      <c r="F157" s="27">
        <f>E157*(365.25/7)</f>
        <v>5035.2321428571431</v>
      </c>
      <c r="G157" s="27">
        <v>1.0151057401812689</v>
      </c>
      <c r="H157" s="28"/>
      <c r="I157" s="27">
        <f>F157*AVERAGE(H159:H160)</f>
        <v>0.48594415876402453</v>
      </c>
    </row>
    <row r="158" spans="1:9">
      <c r="C158" s="27" t="s">
        <v>20</v>
      </c>
      <c r="D158" s="27"/>
      <c r="E158" s="29">
        <f>G158*E157</f>
        <v>96.5</v>
      </c>
      <c r="F158" s="20">
        <f>E158*(365.25/7)</f>
        <v>5035.2321428571431</v>
      </c>
      <c r="G158" s="20">
        <v>1</v>
      </c>
    </row>
    <row r="159" spans="1:9">
      <c r="D159" s="30" t="s">
        <v>128</v>
      </c>
      <c r="E159" s="29"/>
      <c r="F159" s="27"/>
      <c r="H159" s="26">
        <f>B529</f>
        <v>5.8936399512656897E-5</v>
      </c>
    </row>
    <row r="160" spans="1:9">
      <c r="D160" s="34" t="s">
        <v>129</v>
      </c>
      <c r="E160" s="29"/>
      <c r="F160" s="27"/>
      <c r="H160" s="26">
        <f>B492</f>
        <v>1.3408117941004401E-4</v>
      </c>
    </row>
    <row r="161" spans="2:9" s="27" customFormat="1">
      <c r="B161" s="27" t="s">
        <v>21</v>
      </c>
      <c r="E161" s="33">
        <f>E19</f>
        <v>28.1</v>
      </c>
      <c r="F161" s="27">
        <f>E161*(365.25/7)</f>
        <v>1466.2178571428574</v>
      </c>
      <c r="G161" s="27">
        <v>1</v>
      </c>
      <c r="H161" s="28"/>
      <c r="I161" s="27">
        <f>SUM(I162,I168,I164)</f>
        <v>0.22596936760481784</v>
      </c>
    </row>
    <row r="162" spans="2:9">
      <c r="C162" s="27" t="s">
        <v>130</v>
      </c>
      <c r="D162" s="27"/>
      <c r="E162" s="29">
        <f>G162*E161</f>
        <v>17.470411985018728</v>
      </c>
      <c r="F162" s="20">
        <f>E162*(365.25/7)</f>
        <v>911.58113964687016</v>
      </c>
      <c r="G162" s="20">
        <v>0.62172284644194764</v>
      </c>
      <c r="I162" s="20">
        <f>F162*H163</f>
        <v>0.12222587433180437</v>
      </c>
    </row>
    <row r="163" spans="2:9">
      <c r="C163" s="27"/>
      <c r="D163" s="34" t="s">
        <v>129</v>
      </c>
      <c r="E163" s="29"/>
      <c r="F163" s="27"/>
      <c r="H163" s="26">
        <f>B492</f>
        <v>1.3408117941004401E-4</v>
      </c>
    </row>
    <row r="164" spans="2:9">
      <c r="C164" s="27" t="s">
        <v>131</v>
      </c>
      <c r="D164" s="27"/>
      <c r="E164" s="29">
        <f>G164*E161</f>
        <v>1.4734082397003745</v>
      </c>
      <c r="F164" s="20">
        <f>E164*(365.25/7)</f>
        <v>76.880337078651692</v>
      </c>
      <c r="G164" s="20">
        <v>5.2434456928838948E-2</v>
      </c>
      <c r="I164" s="20">
        <f>F164*AVERAGE(H165:H167)</f>
        <v>3.9685354315983461E-2</v>
      </c>
    </row>
    <row r="165" spans="2:9">
      <c r="C165" s="27"/>
      <c r="D165" s="34" t="s">
        <v>132</v>
      </c>
      <c r="E165" s="29"/>
      <c r="F165" s="27"/>
      <c r="H165" s="26">
        <f>B479</f>
        <v>8.3899075325234501E-4</v>
      </c>
    </row>
    <row r="166" spans="2:9">
      <c r="C166" s="27"/>
      <c r="D166" s="34" t="s">
        <v>133</v>
      </c>
      <c r="E166" s="29"/>
      <c r="F166" s="27"/>
      <c r="H166" s="26">
        <f>B478</f>
        <v>4.6337524758036899E-4</v>
      </c>
    </row>
    <row r="167" spans="2:9">
      <c r="C167" s="27"/>
      <c r="D167" s="34" t="s">
        <v>134</v>
      </c>
      <c r="E167" s="29"/>
      <c r="F167" s="27"/>
      <c r="H167" s="26">
        <f>B470</f>
        <v>2.4622324151349502E-4</v>
      </c>
    </row>
    <row r="168" spans="2:9">
      <c r="C168" s="27" t="s">
        <v>135</v>
      </c>
      <c r="D168" s="27"/>
      <c r="E168" s="29">
        <f>G168*E161</f>
        <v>9.1561797752808989</v>
      </c>
      <c r="F168" s="20">
        <f>E168*(365.25/7)</f>
        <v>477.75638041733549</v>
      </c>
      <c r="G168" s="20">
        <v>0.32584269662921345</v>
      </c>
      <c r="I168" s="20">
        <f>F168*H169</f>
        <v>6.4058138957029997E-2</v>
      </c>
    </row>
    <row r="169" spans="2:9">
      <c r="C169" s="27"/>
      <c r="D169" s="34" t="s">
        <v>129</v>
      </c>
      <c r="E169" s="29"/>
      <c r="F169" s="27"/>
      <c r="H169" s="26">
        <f>B492</f>
        <v>1.3408117941004401E-4</v>
      </c>
    </row>
    <row r="170" spans="2:9" s="27" customFormat="1">
      <c r="B170" s="27" t="s">
        <v>22</v>
      </c>
      <c r="D170" s="27" t="s">
        <v>136</v>
      </c>
      <c r="E170" s="33">
        <f>(E200-SUM(E186,E177,E161,E157)) / 2</f>
        <v>11.200000000000003</v>
      </c>
      <c r="F170" s="27">
        <f>E170*(365.25/7)</f>
        <v>584.4000000000002</v>
      </c>
      <c r="G170" s="27">
        <v>1</v>
      </c>
      <c r="H170" s="28"/>
      <c r="I170" s="27">
        <f>SUM(I171,I175)</f>
        <v>9.7224584163835531E-2</v>
      </c>
    </row>
    <row r="171" spans="2:9">
      <c r="C171" s="27" t="s">
        <v>137</v>
      </c>
      <c r="D171" s="27"/>
      <c r="E171" s="29">
        <f>G171*E170</f>
        <v>2.0300000000000002</v>
      </c>
      <c r="F171" s="20">
        <f>E171*(365.25/7)</f>
        <v>105.92250000000001</v>
      </c>
      <c r="G171" s="20">
        <v>0.18124999999999999</v>
      </c>
      <c r="I171" s="20">
        <f>F171*AVERAGE(H172:H174)</f>
        <v>5.4676814674138784E-2</v>
      </c>
    </row>
    <row r="172" spans="2:9">
      <c r="C172" s="27"/>
      <c r="D172" s="34" t="s">
        <v>132</v>
      </c>
      <c r="E172" s="29"/>
      <c r="F172" s="27"/>
      <c r="H172" s="26">
        <f>B479</f>
        <v>8.3899075325234501E-4</v>
      </c>
    </row>
    <row r="173" spans="2:9">
      <c r="C173" s="27"/>
      <c r="D173" s="34" t="s">
        <v>133</v>
      </c>
      <c r="E173" s="29"/>
      <c r="F173" s="27"/>
      <c r="H173" s="26">
        <f>B478</f>
        <v>4.6337524758036899E-4</v>
      </c>
    </row>
    <row r="174" spans="2:9">
      <c r="C174" s="27"/>
      <c r="D174" s="34" t="s">
        <v>134</v>
      </c>
      <c r="E174" s="29"/>
      <c r="F174" s="27"/>
      <c r="H174" s="26">
        <f>B470</f>
        <v>2.4622324151349502E-4</v>
      </c>
    </row>
    <row r="175" spans="2:9">
      <c r="C175" s="27" t="s">
        <v>138</v>
      </c>
      <c r="D175" s="27"/>
      <c r="E175" s="29">
        <f>G175*E170</f>
        <v>9.1700000000000017</v>
      </c>
      <c r="F175" s="20">
        <f>E175*(365.25/7)</f>
        <v>478.47750000000013</v>
      </c>
      <c r="G175" s="20">
        <v>0.81874999999999998</v>
      </c>
      <c r="I175" s="20">
        <f>F175*H176</f>
        <v>4.2547769489696755E-2</v>
      </c>
    </row>
    <row r="176" spans="2:9">
      <c r="C176" s="27"/>
      <c r="D176" s="34" t="s">
        <v>139</v>
      </c>
      <c r="E176" s="29"/>
      <c r="F176" s="27"/>
      <c r="H176" s="26">
        <f>B555</f>
        <v>8.8923239838230102E-5</v>
      </c>
    </row>
    <row r="177" spans="1:9" s="27" customFormat="1">
      <c r="B177" s="27" t="s">
        <v>23</v>
      </c>
      <c r="E177" s="33">
        <f>E21</f>
        <v>21.6</v>
      </c>
      <c r="F177" s="27">
        <f>E177*(365.25/7)</f>
        <v>1127.0571428571429</v>
      </c>
      <c r="G177" s="27">
        <v>0.99595141700404854</v>
      </c>
      <c r="H177" s="28"/>
      <c r="I177" s="27">
        <f>SUM(I178,I180,I182,I184)</f>
        <v>7.9725700519964818E-2</v>
      </c>
    </row>
    <row r="178" spans="1:9">
      <c r="A178" s="35"/>
      <c r="C178" s="27" t="s">
        <v>140</v>
      </c>
      <c r="D178" s="27"/>
      <c r="E178" s="29">
        <f>G178*E177</f>
        <v>1.9238866396761136</v>
      </c>
      <c r="F178" s="20">
        <f>E178*(365.25/7)</f>
        <v>100.38565644881436</v>
      </c>
      <c r="G178" s="20">
        <v>8.9068825910931182E-2</v>
      </c>
      <c r="I178" s="20">
        <f>F178*H179</f>
        <v>1.20793862128651E-2</v>
      </c>
    </row>
    <row r="179" spans="1:9">
      <c r="D179" s="34" t="s">
        <v>140</v>
      </c>
      <c r="E179" s="29"/>
      <c r="H179" s="26">
        <f>B489</f>
        <v>1.2032980248552E-4</v>
      </c>
    </row>
    <row r="180" spans="1:9">
      <c r="C180" s="27" t="s">
        <v>141</v>
      </c>
      <c r="D180" s="27"/>
      <c r="E180" s="29">
        <f>G180*E177</f>
        <v>0.87449392712550611</v>
      </c>
      <c r="F180" s="20">
        <f>E180*(365.25/7)</f>
        <v>45.629843840370157</v>
      </c>
      <c r="G180" s="20">
        <v>4.048582995951417E-2</v>
      </c>
      <c r="I180" s="20">
        <f>F180*H181</f>
        <v>7.279384651975261E-3</v>
      </c>
    </row>
    <row r="181" spans="1:9">
      <c r="D181" s="34" t="s">
        <v>142</v>
      </c>
      <c r="E181" s="29"/>
      <c r="H181" s="26">
        <f>B491</f>
        <v>1.5953121990601601E-4</v>
      </c>
    </row>
    <row r="182" spans="1:9">
      <c r="C182" s="27" t="s">
        <v>143</v>
      </c>
      <c r="D182" s="27"/>
      <c r="E182" s="29">
        <f>G182*E177</f>
        <v>18.714170040485829</v>
      </c>
      <c r="F182" s="20">
        <f>E182*(365.25/7)</f>
        <v>976.47865818392131</v>
      </c>
      <c r="G182" s="20">
        <v>0.8663967611336032</v>
      </c>
      <c r="I182" s="20">
        <f>F182*H183</f>
        <v>6.0019077082950616E-2</v>
      </c>
    </row>
    <row r="183" spans="1:9">
      <c r="D183" s="34" t="s">
        <v>144</v>
      </c>
      <c r="E183" s="29"/>
      <c r="F183" s="27"/>
      <c r="H183" s="26">
        <f>B541</f>
        <v>6.1464811934113902E-5</v>
      </c>
    </row>
    <row r="184" spans="1:9">
      <c r="C184" s="27" t="s">
        <v>145</v>
      </c>
      <c r="D184" s="35">
        <f>F177-SUM(F182,F180,F178)</f>
        <v>4.5629843840370086</v>
      </c>
      <c r="E184" s="29" t="s">
        <v>105</v>
      </c>
      <c r="F184" s="20" t="e">
        <f>E184*(365.25/7)</f>
        <v>#VALUE!</v>
      </c>
      <c r="G184" s="20">
        <v>4.0485829959514552E-3</v>
      </c>
      <c r="I184" s="20">
        <f>D184*H185</f>
        <v>3.4785257217384525E-4</v>
      </c>
    </row>
    <row r="185" spans="1:9">
      <c r="D185" s="30" t="s">
        <v>146</v>
      </c>
      <c r="E185" s="29"/>
      <c r="F185" s="27"/>
      <c r="H185" s="26">
        <f>B540</f>
        <v>7.6233566213980704E-5</v>
      </c>
    </row>
    <row r="186" spans="1:9" s="27" customFormat="1">
      <c r="B186" s="27" t="s">
        <v>24</v>
      </c>
      <c r="E186" s="33">
        <f>E22</f>
        <v>34.4</v>
      </c>
      <c r="F186" s="27">
        <f>E186*(365.25/7)</f>
        <v>1794.9428571428571</v>
      </c>
      <c r="G186" s="27">
        <v>0.99722991689750695</v>
      </c>
      <c r="H186" s="28"/>
      <c r="I186" s="27">
        <f>SUM(I187,I189,I191,I193,I195)</f>
        <v>2.9890095707519562</v>
      </c>
    </row>
    <row r="187" spans="1:9">
      <c r="C187" s="27" t="s">
        <v>147</v>
      </c>
      <c r="D187" s="27"/>
      <c r="E187" s="29">
        <f>G187*E186</f>
        <v>29.635457063711911</v>
      </c>
      <c r="F187" s="20">
        <f>E187*(365.25/7)</f>
        <v>1546.3358132172536</v>
      </c>
      <c r="G187" s="20">
        <v>0.86149584487534625</v>
      </c>
      <c r="I187" s="20">
        <f>F187*H188</f>
        <v>2.8500506585762473</v>
      </c>
    </row>
    <row r="188" spans="1:9">
      <c r="D188" s="34" t="s">
        <v>148</v>
      </c>
      <c r="E188" s="29"/>
      <c r="H188" s="26">
        <f>B486</f>
        <v>1.8430994317117501E-3</v>
      </c>
    </row>
    <row r="189" spans="1:9">
      <c r="C189" s="27" t="s">
        <v>149</v>
      </c>
      <c r="D189" s="27"/>
      <c r="E189" s="29">
        <f>G189*E186</f>
        <v>3.3351800554016617</v>
      </c>
      <c r="F189" s="20">
        <f>E189*(365.25/7)</f>
        <v>174.02493074792244</v>
      </c>
      <c r="G189" s="20">
        <v>9.6952908587257608E-2</v>
      </c>
      <c r="I189" s="20">
        <f>F189*H190</f>
        <v>0.1214925728664937</v>
      </c>
    </row>
    <row r="190" spans="1:9">
      <c r="C190" s="27"/>
      <c r="D190" s="34" t="s">
        <v>150</v>
      </c>
      <c r="E190" s="29"/>
      <c r="H190" s="26">
        <f>B488</f>
        <v>6.9813314876405498E-4</v>
      </c>
    </row>
    <row r="191" spans="1:9">
      <c r="C191" s="27" t="s">
        <v>151</v>
      </c>
      <c r="D191" s="27"/>
      <c r="E191" s="29">
        <f>G191*E186</f>
        <v>1.0481994459833794</v>
      </c>
      <c r="F191" s="20">
        <f>E191*(365.25/7)</f>
        <v>54.693549663632766</v>
      </c>
      <c r="G191" s="20">
        <v>3.0470914127423823E-2</v>
      </c>
      <c r="I191" s="20">
        <f>F191*H192</f>
        <v>1.3890508773609499E-2</v>
      </c>
    </row>
    <row r="192" spans="1:9">
      <c r="C192" s="27"/>
      <c r="D192" s="34" t="s">
        <v>152</v>
      </c>
      <c r="E192" s="29"/>
      <c r="H192" s="26">
        <f>B459</f>
        <v>2.53969779965583E-4</v>
      </c>
    </row>
    <row r="193" spans="1:9">
      <c r="C193" s="27" t="s">
        <v>153</v>
      </c>
      <c r="D193" s="35">
        <f>F186-SUM(F187,F189,F191,F195)</f>
        <v>4.9721408785121639</v>
      </c>
      <c r="E193" s="29" t="s">
        <v>105</v>
      </c>
      <c r="F193" s="20" t="e">
        <f>E193*(365.25/7)</f>
        <v>#VALUE!</v>
      </c>
      <c r="G193" s="20">
        <v>2.7700831024930483E-3</v>
      </c>
      <c r="I193" s="20">
        <f>D193*H194</f>
        <v>8.9395763390139114E-4</v>
      </c>
    </row>
    <row r="194" spans="1:9">
      <c r="C194" s="27"/>
      <c r="D194" s="34" t="s">
        <v>154</v>
      </c>
      <c r="E194" s="29"/>
      <c r="H194" s="26">
        <f>B473</f>
        <v>1.7979330347713199E-4</v>
      </c>
    </row>
    <row r="195" spans="1:9">
      <c r="C195" s="27" t="s">
        <v>155</v>
      </c>
      <c r="D195" s="27"/>
      <c r="E195" s="29">
        <f>G195*E186</f>
        <v>0.28587257617728529</v>
      </c>
      <c r="F195" s="20">
        <f>E195*(365.25/7)</f>
        <v>14.916422635536208</v>
      </c>
      <c r="G195" s="20">
        <v>8.3102493074792231E-3</v>
      </c>
      <c r="I195" s="20">
        <f>F195*H196</f>
        <v>2.6818729017041225E-3</v>
      </c>
    </row>
    <row r="196" spans="1:9">
      <c r="C196" s="27"/>
      <c r="D196" s="34" t="s">
        <v>154</v>
      </c>
      <c r="E196" s="29"/>
      <c r="H196" s="26">
        <f>B473</f>
        <v>1.7979330347713199E-4</v>
      </c>
    </row>
    <row r="197" spans="1:9" s="27" customFormat="1">
      <c r="B197" s="27" t="s">
        <v>25</v>
      </c>
      <c r="D197" s="27" t="s">
        <v>136</v>
      </c>
      <c r="E197" s="33">
        <f>(E200-SUM(E157,E161,E177,E186))/2</f>
        <v>11.200000000000003</v>
      </c>
      <c r="F197" s="27">
        <f>E197*(365.25/7)</f>
        <v>584.4000000000002</v>
      </c>
      <c r="G197" s="27">
        <v>1</v>
      </c>
      <c r="H197" s="28"/>
      <c r="I197" s="27">
        <f>F197*H199</f>
        <v>2.9582371623697343E-2</v>
      </c>
    </row>
    <row r="198" spans="1:9">
      <c r="C198" s="27" t="s">
        <v>25</v>
      </c>
      <c r="D198" s="27"/>
      <c r="E198" s="29" t="s">
        <v>105</v>
      </c>
      <c r="F198" s="27" t="e">
        <f>E198*(365.25/7)</f>
        <v>#VALUE!</v>
      </c>
      <c r="G198" s="20">
        <v>1</v>
      </c>
    </row>
    <row r="199" spans="1:9">
      <c r="C199" s="27"/>
      <c r="D199" s="34" t="s">
        <v>156</v>
      </c>
      <c r="E199" s="29"/>
      <c r="F199" s="27"/>
      <c r="H199" s="26">
        <f>B532</f>
        <v>5.0620074646983798E-5</v>
      </c>
    </row>
    <row r="200" spans="1:9" s="31" customFormat="1">
      <c r="A200" s="31" t="s">
        <v>157</v>
      </c>
      <c r="E200" s="36">
        <f>E17</f>
        <v>203</v>
      </c>
      <c r="F200" s="31">
        <f>E200*(365.25/7)</f>
        <v>10592.25</v>
      </c>
      <c r="H200" s="32"/>
      <c r="I200" s="31">
        <f>SUM(I161,I170,I157,I177,I186,I197)</f>
        <v>3.9074557534282959</v>
      </c>
    </row>
    <row r="201" spans="1:9">
      <c r="C201" s="27"/>
      <c r="D201" s="27"/>
      <c r="E201" s="29"/>
      <c r="F201" s="27"/>
    </row>
    <row r="202" spans="1:9" s="27" customFormat="1">
      <c r="A202" s="27" t="s">
        <v>26</v>
      </c>
      <c r="E202" s="29"/>
      <c r="H202" s="28"/>
    </row>
    <row r="203" spans="1:9" s="27" customFormat="1">
      <c r="B203" s="27" t="s">
        <v>158</v>
      </c>
      <c r="E203" s="33">
        <f>E25</f>
        <v>11.9</v>
      </c>
      <c r="F203" s="27">
        <f>E203*(365.25/7)</f>
        <v>620.92500000000007</v>
      </c>
      <c r="G203" s="27">
        <v>0.97826086956521752</v>
      </c>
      <c r="H203" s="28"/>
      <c r="I203" s="27">
        <f>SUM(I204,I206,I208)</f>
        <v>0.10856217898688666</v>
      </c>
    </row>
    <row r="204" spans="1:9">
      <c r="A204" s="20"/>
      <c r="C204" s="27" t="s">
        <v>159</v>
      </c>
      <c r="D204" s="27"/>
      <c r="E204" s="29">
        <f>G204*E203</f>
        <v>10.089130434782611</v>
      </c>
      <c r="F204" s="20">
        <f>E204*(365.25/7)</f>
        <v>526.43641304347841</v>
      </c>
      <c r="G204" s="20">
        <v>0.84782608695652184</v>
      </c>
      <c r="I204" s="20">
        <f>F204*H205</f>
        <v>9.1338917383246704E-2</v>
      </c>
    </row>
    <row r="205" spans="1:9">
      <c r="A205" s="20"/>
      <c r="C205" s="27"/>
      <c r="D205" s="34" t="s">
        <v>160</v>
      </c>
      <c r="E205" s="29"/>
      <c r="H205" s="26">
        <f>B484</f>
        <v>1.73504178510735E-4</v>
      </c>
    </row>
    <row r="206" spans="1:9">
      <c r="A206" s="20"/>
      <c r="C206" s="27" t="s">
        <v>161</v>
      </c>
      <c r="D206" s="27"/>
      <c r="E206" s="29">
        <f>G206*E203</f>
        <v>1.5521739130434782</v>
      </c>
      <c r="F206" s="20">
        <f>E206*(365.25/7)</f>
        <v>80.990217391304341</v>
      </c>
      <c r="G206" s="20">
        <v>0.13043478260869565</v>
      </c>
      <c r="I206" s="20">
        <f>F206*H207</f>
        <v>1.6022942849367075E-2</v>
      </c>
    </row>
    <row r="207" spans="1:9">
      <c r="A207" s="20"/>
      <c r="C207" s="27"/>
      <c r="D207" s="34" t="s">
        <v>125</v>
      </c>
      <c r="E207" s="29"/>
      <c r="H207" s="26">
        <f>B468</f>
        <v>1.9783800273003599E-4</v>
      </c>
    </row>
    <row r="208" spans="1:9">
      <c r="A208" s="20"/>
      <c r="C208" s="27" t="s">
        <v>162</v>
      </c>
      <c r="D208" s="27">
        <f>F203-SUM(F204,F206)</f>
        <v>13.498369565217331</v>
      </c>
      <c r="E208" s="29" t="s">
        <v>105</v>
      </c>
      <c r="F208" s="20" t="e">
        <f>E208*(365.25/7)</f>
        <v>#VALUE!</v>
      </c>
      <c r="G208" s="20">
        <v>2.1739130434782483E-2</v>
      </c>
      <c r="I208" s="20">
        <f>D208*H209</f>
        <v>1.2003187542728865E-3</v>
      </c>
    </row>
    <row r="209" spans="1:9">
      <c r="A209" s="20"/>
      <c r="C209" s="27"/>
      <c r="D209" s="34" t="s">
        <v>139</v>
      </c>
      <c r="E209" s="29"/>
      <c r="H209" s="26">
        <f>B555</f>
        <v>8.8923239838230102E-5</v>
      </c>
    </row>
    <row r="210" spans="1:9" s="27" customFormat="1">
      <c r="B210" s="27" t="s">
        <v>28</v>
      </c>
      <c r="E210" s="33">
        <f>E234-SUM(E203,E213,E220,E223,E227)</f>
        <v>2.8999999999999986</v>
      </c>
      <c r="F210" s="27">
        <f>E210*(365.25/7)</f>
        <v>151.31785714285706</v>
      </c>
      <c r="G210" s="27">
        <v>1</v>
      </c>
      <c r="H210" s="28"/>
      <c r="I210" s="27">
        <f>F211*H212</f>
        <v>2.9936422634531751E-2</v>
      </c>
    </row>
    <row r="211" spans="1:9">
      <c r="A211" s="20"/>
      <c r="C211" s="27" t="s">
        <v>28</v>
      </c>
      <c r="D211" s="27"/>
      <c r="E211" s="29">
        <f>G211*E210</f>
        <v>2.8999999999999986</v>
      </c>
      <c r="F211" s="20">
        <f>E211*(365.25/7)</f>
        <v>151.31785714285706</v>
      </c>
      <c r="G211" s="20">
        <v>1</v>
      </c>
    </row>
    <row r="212" spans="1:9">
      <c r="A212" s="20"/>
      <c r="C212" s="27"/>
      <c r="D212" s="34" t="s">
        <v>125</v>
      </c>
      <c r="E212" s="29"/>
      <c r="H212" s="26">
        <f>B468</f>
        <v>1.9783800273003599E-4</v>
      </c>
    </row>
    <row r="213" spans="1:9" s="27" customFormat="1">
      <c r="B213" s="27" t="s">
        <v>29</v>
      </c>
      <c r="E213" s="33">
        <f>E27</f>
        <v>9.4</v>
      </c>
      <c r="F213" s="27">
        <f>E213*(365.25/7)</f>
        <v>490.47857142857146</v>
      </c>
      <c r="G213" s="27">
        <v>1</v>
      </c>
      <c r="H213" s="28"/>
      <c r="I213" s="27">
        <f>SUM(I214,I215,I217)</f>
        <v>6.2412098844852035E-2</v>
      </c>
    </row>
    <row r="214" spans="1:9">
      <c r="A214" s="20"/>
      <c r="C214" s="27" t="s">
        <v>163</v>
      </c>
      <c r="D214" s="27"/>
      <c r="E214" s="29">
        <f>G214*E213</f>
        <v>7.833333333333333</v>
      </c>
      <c r="F214" s="20">
        <f>E214*(365.25/7)</f>
        <v>408.73214285714283</v>
      </c>
      <c r="G214" s="20">
        <v>0.83333333333333326</v>
      </c>
      <c r="I214" s="20">
        <f>F214*H216</f>
        <v>5.4076829349631934E-2</v>
      </c>
    </row>
    <row r="215" spans="1:9">
      <c r="A215" s="20"/>
      <c r="C215" s="27" t="s">
        <v>164</v>
      </c>
      <c r="D215" s="27"/>
      <c r="E215" s="29">
        <f>G215*E213</f>
        <v>0.78333333333333333</v>
      </c>
      <c r="F215" s="20">
        <f>E215*(365.25/7)</f>
        <v>40.87321428571429</v>
      </c>
      <c r="G215" s="20">
        <v>8.3333333333333329E-2</v>
      </c>
      <c r="I215" s="20">
        <f>F215*H216</f>
        <v>5.4076829349631941E-3</v>
      </c>
    </row>
    <row r="216" spans="1:9">
      <c r="A216" s="20"/>
      <c r="C216" s="27"/>
      <c r="D216" s="34" t="s">
        <v>165</v>
      </c>
      <c r="E216" s="29"/>
      <c r="H216" s="26">
        <f>B482</f>
        <v>1.32303833438743E-4</v>
      </c>
    </row>
    <row r="217" spans="1:9">
      <c r="A217" s="20"/>
      <c r="C217" s="27" t="s">
        <v>166</v>
      </c>
      <c r="D217" s="27"/>
      <c r="E217" s="29">
        <f>G217*E213</f>
        <v>0.78333333333333333</v>
      </c>
      <c r="F217" s="20">
        <f>E217*(365.25/7)</f>
        <v>40.87321428571429</v>
      </c>
      <c r="G217" s="20">
        <v>8.3333333333333329E-2</v>
      </c>
      <c r="I217" s="20">
        <f>F217*AVERAGE(H218:H219)</f>
        <v>2.9275865602569036E-3</v>
      </c>
    </row>
    <row r="218" spans="1:9">
      <c r="A218" s="20"/>
      <c r="C218" s="27"/>
      <c r="D218" s="34" t="s">
        <v>139</v>
      </c>
      <c r="E218" s="29"/>
      <c r="H218" s="26">
        <f>B555</f>
        <v>8.8923239838230102E-5</v>
      </c>
    </row>
    <row r="219" spans="1:9">
      <c r="A219" s="20"/>
      <c r="C219" s="27"/>
      <c r="D219" s="34" t="s">
        <v>167</v>
      </c>
      <c r="E219" s="29"/>
      <c r="H219" s="26">
        <f>B528</f>
        <v>5.4328844022477301E-5</v>
      </c>
    </row>
    <row r="220" spans="1:9" s="27" customFormat="1">
      <c r="B220" s="27" t="s">
        <v>168</v>
      </c>
      <c r="E220" s="33">
        <f>E28</f>
        <v>1.9</v>
      </c>
      <c r="F220" s="27">
        <f>E220*(365.25/7)</f>
        <v>99.13928571428572</v>
      </c>
      <c r="G220" s="27">
        <v>1</v>
      </c>
      <c r="H220" s="28"/>
      <c r="I220" s="27">
        <f>F220*H222</f>
        <v>1.4498176266328145E-2</v>
      </c>
    </row>
    <row r="221" spans="1:9">
      <c r="A221" s="20"/>
      <c r="C221" s="27" t="s">
        <v>168</v>
      </c>
      <c r="D221" s="27"/>
      <c r="E221" s="29">
        <f>G221*E220</f>
        <v>1.9</v>
      </c>
      <c r="F221" s="20">
        <f>E221*(365.25/7)</f>
        <v>99.13928571428572</v>
      </c>
      <c r="G221" s="20">
        <v>1</v>
      </c>
    </row>
    <row r="222" spans="1:9">
      <c r="A222" s="20"/>
      <c r="D222" s="3" t="s">
        <v>169</v>
      </c>
      <c r="E222" s="29"/>
      <c r="H222" s="26">
        <f>B485</f>
        <v>1.4624047532590801E-4</v>
      </c>
    </row>
    <row r="223" spans="1:9" s="27" customFormat="1">
      <c r="B223" s="27" t="s">
        <v>31</v>
      </c>
      <c r="E223" s="33">
        <f>E29</f>
        <v>3.2</v>
      </c>
      <c r="F223" s="27">
        <f>E223*(365.25/7)</f>
        <v>166.97142857142859</v>
      </c>
      <c r="G223" s="27">
        <v>1</v>
      </c>
      <c r="H223" s="28"/>
      <c r="I223" s="27">
        <f>SUM(I224:I225)</f>
        <v>2.4417981080131615E-2</v>
      </c>
    </row>
    <row r="224" spans="1:9">
      <c r="A224" s="20"/>
      <c r="C224" s="27" t="s">
        <v>170</v>
      </c>
      <c r="D224" s="27"/>
      <c r="E224" s="29">
        <f>G224*E223</f>
        <v>1.5333333333333332</v>
      </c>
      <c r="F224" s="20">
        <f>E224*(365.25/7)</f>
        <v>80.007142857142853</v>
      </c>
      <c r="G224" s="20">
        <v>0.47916666666666663</v>
      </c>
      <c r="I224" s="20">
        <f>F224*H226</f>
        <v>1.1700282600896396E-2</v>
      </c>
    </row>
    <row r="225" spans="1:9">
      <c r="A225" s="20"/>
      <c r="C225" s="27" t="s">
        <v>171</v>
      </c>
      <c r="D225" s="27"/>
      <c r="E225" s="29">
        <f>G225*E223</f>
        <v>1.666666666666667</v>
      </c>
      <c r="F225" s="20">
        <f>E225*(365.25/7)</f>
        <v>86.964285714285737</v>
      </c>
      <c r="G225" s="20">
        <v>0.52083333333333337</v>
      </c>
      <c r="I225" s="20">
        <f>F225*H226</f>
        <v>1.2717698479235217E-2</v>
      </c>
    </row>
    <row r="226" spans="1:9">
      <c r="A226" s="20"/>
      <c r="D226" s="3" t="s">
        <v>169</v>
      </c>
      <c r="E226" s="29"/>
      <c r="H226" s="26">
        <f>B485</f>
        <v>1.4624047532590801E-4</v>
      </c>
    </row>
    <row r="227" spans="1:9" s="27" customFormat="1">
      <c r="B227" s="27" t="s">
        <v>32</v>
      </c>
      <c r="E227" s="33">
        <f>E30</f>
        <v>7</v>
      </c>
      <c r="F227" s="27">
        <f>E227*(365.25/7)</f>
        <v>365.25</v>
      </c>
      <c r="G227" s="27">
        <v>0.9882352941176471</v>
      </c>
      <c r="H227" s="28"/>
      <c r="I227" s="27">
        <f>SUM(I228,I231)</f>
        <v>4.3177774803170234E-2</v>
      </c>
    </row>
    <row r="228" spans="1:9">
      <c r="A228" s="20"/>
      <c r="C228" s="27" t="s">
        <v>172</v>
      </c>
      <c r="D228" s="27"/>
      <c r="E228" s="29">
        <f>G228*E227</f>
        <v>5.105882352941177</v>
      </c>
      <c r="F228" s="20">
        <f>E228*(365.25/7)</f>
        <v>266.41764705882355</v>
      </c>
      <c r="G228" s="20">
        <v>0.72941176470588243</v>
      </c>
      <c r="I228" s="20">
        <f>F228*AVERAGE(H229:H230)</f>
        <v>3.7003861397491906E-2</v>
      </c>
    </row>
    <row r="229" spans="1:9">
      <c r="A229" s="20"/>
      <c r="C229" s="3"/>
      <c r="D229" s="3" t="s">
        <v>169</v>
      </c>
      <c r="E229" s="29"/>
      <c r="H229" s="26">
        <f>B485</f>
        <v>1.4624047532590801E-4</v>
      </c>
    </row>
    <row r="230" spans="1:9">
      <c r="A230" s="20"/>
      <c r="C230" s="37"/>
      <c r="D230" s="37" t="s">
        <v>173</v>
      </c>
      <c r="E230" s="29"/>
      <c r="H230" s="26">
        <f>B476</f>
        <v>1.3154789046745599E-4</v>
      </c>
    </row>
    <row r="231" spans="1:9">
      <c r="A231" s="20"/>
      <c r="C231" s="27" t="s">
        <v>174</v>
      </c>
      <c r="D231" s="27"/>
      <c r="E231" s="29">
        <f>G231*E227</f>
        <v>1.8117647058823532</v>
      </c>
      <c r="F231" s="20">
        <f>E231*(365.25/7)</f>
        <v>94.535294117647069</v>
      </c>
      <c r="G231" s="20">
        <v>0.25882352941176473</v>
      </c>
      <c r="I231" s="20">
        <f>F231*AVERAGE(H232:H233)</f>
        <v>6.1739134056783282E-3</v>
      </c>
    </row>
    <row r="232" spans="1:9">
      <c r="A232" s="20"/>
      <c r="D232" s="38" t="s">
        <v>146</v>
      </c>
      <c r="E232" s="29"/>
      <c r="H232" s="26">
        <f>B540</f>
        <v>7.6233566213980704E-5</v>
      </c>
    </row>
    <row r="233" spans="1:9">
      <c r="A233" s="20"/>
      <c r="D233" s="3" t="s">
        <v>175</v>
      </c>
      <c r="E233" s="29"/>
      <c r="H233" s="26">
        <f>B556</f>
        <v>5.4382484929733503E-5</v>
      </c>
    </row>
    <row r="234" spans="1:9" s="31" customFormat="1">
      <c r="A234" s="31" t="s">
        <v>176</v>
      </c>
      <c r="E234" s="36">
        <f>E24</f>
        <v>36.299999999999997</v>
      </c>
      <c r="F234" s="31">
        <f>E234*(365.25/7)</f>
        <v>1894.0821428571428</v>
      </c>
      <c r="H234" s="32"/>
      <c r="I234" s="31">
        <f>SUM(I227,I220,I213,I210,I203,I223)</f>
        <v>0.28300463261590048</v>
      </c>
    </row>
    <row r="235" spans="1:9">
      <c r="C235" s="27"/>
      <c r="D235" s="27"/>
      <c r="F235" s="27"/>
    </row>
    <row r="236" spans="1:9" s="27" customFormat="1">
      <c r="A236" s="27" t="s">
        <v>33</v>
      </c>
      <c r="H236" s="28"/>
    </row>
    <row r="237" spans="1:9" s="27" customFormat="1">
      <c r="B237" s="27" t="s">
        <v>34</v>
      </c>
      <c r="E237" s="27">
        <f>E32</f>
        <v>5.7</v>
      </c>
      <c r="F237" s="27">
        <f>E237*(365.25/7)</f>
        <v>297.41785714285714</v>
      </c>
      <c r="G237" s="27">
        <v>0.98648648648648651</v>
      </c>
      <c r="H237" s="28"/>
      <c r="I237" s="27">
        <f>SUM(I238,I239,I241)</f>
        <v>3.863243871569965E-2</v>
      </c>
    </row>
    <row r="238" spans="1:9">
      <c r="C238" s="27" t="s">
        <v>177</v>
      </c>
      <c r="D238" s="27"/>
      <c r="E238" s="20">
        <f>G238*E237</f>
        <v>4.5445945945945949</v>
      </c>
      <c r="F238" s="20">
        <f>E238*(365.25/7)</f>
        <v>237.1304536679537</v>
      </c>
      <c r="G238" s="20">
        <v>0.79729729729729726</v>
      </c>
      <c r="I238" s="20">
        <f>F238*H240</f>
        <v>3.1194010945610123E-2</v>
      </c>
    </row>
    <row r="239" spans="1:9">
      <c r="C239" s="27" t="s">
        <v>178</v>
      </c>
      <c r="D239" s="27"/>
      <c r="E239" s="20">
        <f>G239*E237</f>
        <v>0.15405405405405406</v>
      </c>
      <c r="F239" s="20">
        <f>E239*(365.25/7)</f>
        <v>8.0383204633204635</v>
      </c>
      <c r="G239" s="20">
        <v>2.7027027027027029E-2</v>
      </c>
      <c r="I239" s="20">
        <f>F239*H240</f>
        <v>1.0574240998511904E-3</v>
      </c>
    </row>
    <row r="240" spans="1:9">
      <c r="C240" s="27"/>
      <c r="D240" s="37" t="s">
        <v>173</v>
      </c>
      <c r="H240" s="26">
        <f>B476</f>
        <v>1.3154789046745599E-4</v>
      </c>
    </row>
    <row r="241" spans="1:9">
      <c r="C241" s="27" t="s">
        <v>179</v>
      </c>
      <c r="D241" s="27"/>
      <c r="E241" s="20">
        <f>G241*E237</f>
        <v>0.92432432432432421</v>
      </c>
      <c r="F241" s="20">
        <f>E241*(365.25/7)</f>
        <v>48.229922779922774</v>
      </c>
      <c r="G241" s="20">
        <v>0.16216216216216214</v>
      </c>
      <c r="I241" s="20">
        <f>F241*H242</f>
        <v>6.3810036702383393E-3</v>
      </c>
    </row>
    <row r="242" spans="1:9">
      <c r="C242" s="27"/>
      <c r="D242" s="34" t="s">
        <v>165</v>
      </c>
      <c r="H242" s="26">
        <f>B482</f>
        <v>1.32303833438743E-4</v>
      </c>
    </row>
    <row r="243" spans="1:9" s="27" customFormat="1">
      <c r="B243" s="27" t="s">
        <v>35</v>
      </c>
      <c r="D243" s="27" t="s">
        <v>136</v>
      </c>
      <c r="E243" s="27">
        <f>(E251-E237)/2</f>
        <v>5.6</v>
      </c>
      <c r="F243" s="27">
        <f>E243*(365.25/7)</f>
        <v>292.2</v>
      </c>
      <c r="G243" s="27">
        <v>0.96129032258064506</v>
      </c>
      <c r="H243" s="28"/>
      <c r="I243" s="27">
        <f>SUM(I244,I245,I246)</f>
        <v>1.2406809431477933E-2</v>
      </c>
    </row>
    <row r="244" spans="1:9">
      <c r="C244" s="27" t="s">
        <v>180</v>
      </c>
      <c r="D244" s="27"/>
      <c r="E244" s="20">
        <f>G244*E243</f>
        <v>3.7935483870967737</v>
      </c>
      <c r="F244" s="20">
        <f>E244*(365.25/7)</f>
        <v>197.94193548387094</v>
      </c>
      <c r="G244" s="20">
        <v>0.67741935483870963</v>
      </c>
      <c r="I244" s="20">
        <f>F244*H247</f>
        <v>8.4591882487349539E-3</v>
      </c>
    </row>
    <row r="245" spans="1:9">
      <c r="C245" s="27" t="s">
        <v>181</v>
      </c>
      <c r="D245" s="27"/>
      <c r="E245" s="20">
        <f>G245*E243</f>
        <v>1.5896774193548386</v>
      </c>
      <c r="F245" s="20">
        <f>E245*(365.25/7)</f>
        <v>82.947096774193554</v>
      </c>
      <c r="G245" s="20">
        <v>0.28387096774193549</v>
      </c>
      <c r="I245" s="20">
        <f>F245*H247</f>
        <v>3.5448026947079818E-3</v>
      </c>
    </row>
    <row r="246" spans="1:9">
      <c r="C246" s="27" t="s">
        <v>182</v>
      </c>
      <c r="D246" s="27"/>
      <c r="E246" s="20">
        <f>G246*E243</f>
        <v>0.18064516129032257</v>
      </c>
      <c r="F246" s="20">
        <f>E246*(365.25/7)</f>
        <v>9.4258064516129032</v>
      </c>
      <c r="G246" s="20">
        <v>3.2258064516129031E-2</v>
      </c>
      <c r="I246" s="20">
        <f>F246*H247</f>
        <v>4.0281848803499788E-4</v>
      </c>
    </row>
    <row r="247" spans="1:9">
      <c r="C247" s="27"/>
      <c r="D247" s="37" t="s">
        <v>183</v>
      </c>
      <c r="H247" s="26">
        <f>B550</f>
        <v>4.2735705438346799E-5</v>
      </c>
    </row>
    <row r="248" spans="1:9" s="27" customFormat="1">
      <c r="B248" s="27" t="s">
        <v>36</v>
      </c>
      <c r="D248" s="27" t="s">
        <v>136</v>
      </c>
      <c r="E248" s="27">
        <f>(E251-E237)/2</f>
        <v>5.6</v>
      </c>
      <c r="F248" s="20">
        <f>E248*(365.25/7)</f>
        <v>292.2</v>
      </c>
      <c r="G248" s="27">
        <v>1</v>
      </c>
      <c r="H248" s="28"/>
      <c r="I248" s="27">
        <f>F248*H250</f>
        <v>1.9167739129583528E-2</v>
      </c>
    </row>
    <row r="249" spans="1:9">
      <c r="C249" s="27" t="s">
        <v>36</v>
      </c>
      <c r="D249" s="27"/>
      <c r="E249" s="20" t="s">
        <v>105</v>
      </c>
      <c r="F249" s="20" t="e">
        <f>E249*(365.25/7)</f>
        <v>#VALUE!</v>
      </c>
      <c r="G249" s="20">
        <v>1</v>
      </c>
    </row>
    <row r="250" spans="1:9">
      <c r="C250" s="27"/>
      <c r="D250" s="20" t="s">
        <v>184</v>
      </c>
      <c r="H250" s="26">
        <f>B549</f>
        <v>6.5598012079341302E-5</v>
      </c>
    </row>
    <row r="251" spans="1:9" s="31" customFormat="1">
      <c r="A251" s="31" t="s">
        <v>185</v>
      </c>
      <c r="E251" s="31">
        <f>E31</f>
        <v>16.899999999999999</v>
      </c>
      <c r="F251" s="31">
        <f>E251*(365.25/7)</f>
        <v>881.81785714285706</v>
      </c>
      <c r="H251" s="32"/>
      <c r="I251" s="31">
        <f>SUM(I248,I243,I237)</f>
        <v>7.0206987276761113E-2</v>
      </c>
    </row>
    <row r="252" spans="1:9">
      <c r="C252" s="27"/>
      <c r="D252" s="27"/>
      <c r="F252" s="27"/>
    </row>
    <row r="253" spans="1:9" s="27" customFormat="1">
      <c r="A253" s="27" t="s">
        <v>37</v>
      </c>
      <c r="H253" s="28"/>
    </row>
    <row r="254" spans="1:9" s="27" customFormat="1">
      <c r="B254" s="27" t="s">
        <v>38</v>
      </c>
      <c r="E254" s="27">
        <f>E36</f>
        <v>27.5</v>
      </c>
      <c r="F254" s="27">
        <f>E254*(365.25/7)</f>
        <v>1434.9107142857144</v>
      </c>
      <c r="G254" s="27">
        <v>0.96780684104627757</v>
      </c>
      <c r="H254" s="28"/>
      <c r="I254" s="27">
        <f>F254*H259</f>
        <v>0.14208686638097728</v>
      </c>
    </row>
    <row r="255" spans="1:9">
      <c r="C255" s="27" t="s">
        <v>186</v>
      </c>
      <c r="D255" s="27"/>
      <c r="E255" s="20">
        <f>G255*E254</f>
        <v>5.9758551307847085</v>
      </c>
      <c r="F255" s="20">
        <f>E255*(365.25/7)</f>
        <v>311.81158378844498</v>
      </c>
      <c r="G255" s="20">
        <v>0.21730382293762576</v>
      </c>
    </row>
    <row r="256" spans="1:9">
      <c r="C256" s="27" t="s">
        <v>187</v>
      </c>
      <c r="D256" s="27"/>
      <c r="E256" s="20">
        <f>G256*E254</f>
        <v>20.251509054325954</v>
      </c>
      <c r="F256" s="20">
        <f>E256*(365.25/7)</f>
        <v>1056.6948117275078</v>
      </c>
      <c r="G256" s="20">
        <v>0.73641851106639833</v>
      </c>
    </row>
    <row r="257" spans="1:9">
      <c r="C257" s="27" t="s">
        <v>188</v>
      </c>
      <c r="D257" s="27"/>
      <c r="E257" s="20" t="s">
        <v>105</v>
      </c>
      <c r="F257" s="20" t="e">
        <f>E257*(365.25/7)</f>
        <v>#VALUE!</v>
      </c>
      <c r="G257" s="20">
        <v>3.2193158953722434E-2</v>
      </c>
    </row>
    <row r="258" spans="1:9">
      <c r="C258" s="27" t="s">
        <v>189</v>
      </c>
      <c r="D258" s="27"/>
      <c r="E258" s="20">
        <f>G258*E254</f>
        <v>0.38732394366197181</v>
      </c>
      <c r="F258" s="20">
        <f>E258*(365.25/7)</f>
        <v>20.210010060362173</v>
      </c>
      <c r="G258" s="20">
        <v>1.408450704225352E-2</v>
      </c>
    </row>
    <row r="259" spans="1:9">
      <c r="C259" s="27"/>
      <c r="D259" s="34" t="s">
        <v>190</v>
      </c>
      <c r="H259" s="26">
        <f>B481</f>
        <v>9.9021399008583497E-5</v>
      </c>
    </row>
    <row r="260" spans="1:9" s="27" customFormat="1">
      <c r="B260" s="27" t="s">
        <v>39</v>
      </c>
      <c r="E260" s="27">
        <f>E37</f>
        <v>67</v>
      </c>
      <c r="F260" s="27">
        <f>E260*(365.25/7)</f>
        <v>3495.9642857142858</v>
      </c>
      <c r="G260" s="27">
        <v>1</v>
      </c>
      <c r="H260" s="28"/>
      <c r="I260" s="27">
        <f>SUM(I261,I263,I265,I267,I269)</f>
        <v>3.7553099053619388</v>
      </c>
    </row>
    <row r="261" spans="1:9">
      <c r="C261" s="27" t="s">
        <v>191</v>
      </c>
      <c r="D261" s="27"/>
      <c r="E261" s="20">
        <f>G261*E260</f>
        <v>6.1085383502170769</v>
      </c>
      <c r="F261" s="20">
        <f>E261*(365.25/7)</f>
        <v>318.73480463096962</v>
      </c>
      <c r="G261" s="20">
        <v>9.1172214182344433E-2</v>
      </c>
      <c r="I261" s="20">
        <f>F261*H262</f>
        <v>3.1561566267286151E-2</v>
      </c>
    </row>
    <row r="262" spans="1:9">
      <c r="C262" s="27"/>
      <c r="D262" s="34" t="s">
        <v>190</v>
      </c>
      <c r="H262" s="26">
        <f>B481</f>
        <v>9.9021399008583497E-5</v>
      </c>
    </row>
    <row r="263" spans="1:9">
      <c r="C263" s="27" t="s">
        <v>192</v>
      </c>
      <c r="D263" s="27"/>
      <c r="E263" s="20">
        <f>G263*E260</f>
        <v>37.232995658465995</v>
      </c>
      <c r="F263" s="20">
        <f>E263*(365.25/7)</f>
        <v>1942.7645234649578</v>
      </c>
      <c r="G263" s="20">
        <v>0.55571635311143275</v>
      </c>
      <c r="I263" s="20">
        <f>F263*H264</f>
        <v>3.5228986871202133</v>
      </c>
    </row>
    <row r="264" spans="1:9">
      <c r="C264" s="27"/>
      <c r="D264" s="20" t="s">
        <v>193</v>
      </c>
      <c r="H264" s="26">
        <f>B511</f>
        <v>1.81334312242693E-3</v>
      </c>
    </row>
    <row r="265" spans="1:9">
      <c r="C265" s="27" t="s">
        <v>194</v>
      </c>
      <c r="D265" s="27"/>
      <c r="E265" s="20">
        <f>G265*E260</f>
        <v>3.6845151953690305</v>
      </c>
      <c r="F265" s="20">
        <f>E265*(365.25/7)</f>
        <v>192.25273930121978</v>
      </c>
      <c r="G265" s="20">
        <v>5.4992764109985527E-2</v>
      </c>
      <c r="I265" s="20">
        <f>F265*H266</f>
        <v>3.456575510149415E-2</v>
      </c>
    </row>
    <row r="266" spans="1:9">
      <c r="A266" s="20"/>
      <c r="C266" s="27"/>
      <c r="D266" s="37" t="s">
        <v>154</v>
      </c>
      <c r="H266" s="26">
        <f>B473</f>
        <v>1.7979330347713199E-4</v>
      </c>
    </row>
    <row r="267" spans="1:9">
      <c r="A267" s="20"/>
      <c r="C267" s="27" t="s">
        <v>195</v>
      </c>
      <c r="D267" s="27"/>
      <c r="E267" s="20">
        <f>G267*E260</f>
        <v>9.0173661360347328</v>
      </c>
      <c r="F267" s="20">
        <f>E267*(365.25/7)</f>
        <v>470.51328302666946</v>
      </c>
      <c r="G267" s="20">
        <v>0.13458755426917512</v>
      </c>
      <c r="I267" s="20">
        <f>F267*H268</f>
        <v>4.1839565513653566E-2</v>
      </c>
    </row>
    <row r="268" spans="1:9">
      <c r="A268" s="20"/>
      <c r="C268" s="27"/>
      <c r="D268" s="37" t="s">
        <v>139</v>
      </c>
      <c r="H268" s="26">
        <f>B555</f>
        <v>8.8923239838230102E-5</v>
      </c>
    </row>
    <row r="269" spans="1:9">
      <c r="A269" s="20"/>
      <c r="C269" s="27" t="s">
        <v>196</v>
      </c>
      <c r="D269" s="27"/>
      <c r="E269" s="20">
        <f>G269*E260</f>
        <v>10.956584659913171</v>
      </c>
      <c r="F269" s="20">
        <f>E269*(365.25/7)</f>
        <v>571.69893529046942</v>
      </c>
      <c r="G269" s="20">
        <v>0.16353111432706224</v>
      </c>
      <c r="I269" s="20">
        <f>F269*H270</f>
        <v>0.12444433135929155</v>
      </c>
    </row>
    <row r="270" spans="1:9">
      <c r="A270" s="20"/>
      <c r="C270" s="27"/>
      <c r="D270" s="37" t="s">
        <v>197</v>
      </c>
      <c r="H270" s="26">
        <f>B516</f>
        <v>2.1767459002886499E-4</v>
      </c>
    </row>
    <row r="271" spans="1:9" s="27" customFormat="1">
      <c r="B271" s="27" t="s">
        <v>40</v>
      </c>
      <c r="E271" s="27">
        <f>E38</f>
        <v>14.6</v>
      </c>
      <c r="F271" s="27">
        <f>E271*(365.25/7)</f>
        <v>761.80714285714282</v>
      </c>
      <c r="G271" s="27">
        <v>1.0047169811320757</v>
      </c>
      <c r="H271" s="28"/>
      <c r="I271" s="27">
        <f>SUM(I272,I274,I276,I278,I280,I282,I287)</f>
        <v>0.67839707016517448</v>
      </c>
    </row>
    <row r="272" spans="1:9">
      <c r="A272" s="20"/>
      <c r="C272" s="27" t="s">
        <v>198</v>
      </c>
      <c r="D272" s="27"/>
      <c r="E272" s="20">
        <f>G272*E271</f>
        <v>0.34433962264150947</v>
      </c>
      <c r="F272" s="20">
        <f>E272*(365.25/7)</f>
        <v>17.967149595687335</v>
      </c>
      <c r="G272" s="20">
        <v>2.358490566037736E-2</v>
      </c>
      <c r="I272" s="20">
        <f>F272*H273</f>
        <v>2.9637862340519679E-2</v>
      </c>
    </row>
    <row r="273" spans="1:9">
      <c r="A273" s="20"/>
      <c r="C273" s="27"/>
      <c r="D273" s="3" t="s">
        <v>199</v>
      </c>
      <c r="H273" s="26">
        <f>B512</f>
        <v>1.6495583889185E-3</v>
      </c>
    </row>
    <row r="274" spans="1:9">
      <c r="A274" s="20"/>
      <c r="C274" s="27" t="s">
        <v>200</v>
      </c>
      <c r="D274" s="27"/>
      <c r="E274" s="20">
        <f>G274*E271</f>
        <v>2.3415094339622642</v>
      </c>
      <c r="F274" s="20">
        <f>E274*(365.25/7)</f>
        <v>122.17661725067386</v>
      </c>
      <c r="G274" s="20">
        <v>0.16037735849056603</v>
      </c>
      <c r="I274" s="20">
        <f>F274*H275</f>
        <v>0.22154812861289686</v>
      </c>
    </row>
    <row r="275" spans="1:9">
      <c r="A275" s="20"/>
      <c r="C275" s="27"/>
      <c r="D275" s="34" t="s">
        <v>193</v>
      </c>
      <c r="H275" s="26">
        <f>B511</f>
        <v>1.81334312242693E-3</v>
      </c>
    </row>
    <row r="276" spans="1:9">
      <c r="A276" s="20"/>
      <c r="C276" s="27" t="s">
        <v>201</v>
      </c>
      <c r="D276" s="27"/>
      <c r="E276" s="20">
        <f>G276*E271</f>
        <v>1.3084905660377357</v>
      </c>
      <c r="F276" s="20">
        <f>E276*(365.25/7)</f>
        <v>68.275168463611863</v>
      </c>
      <c r="G276" s="20">
        <v>8.9622641509433956E-2</v>
      </c>
      <c r="I276" s="20">
        <f>F276*H277</f>
        <v>5.5362987867499512E-2</v>
      </c>
    </row>
    <row r="277" spans="1:9">
      <c r="A277" s="20"/>
      <c r="C277" s="27"/>
      <c r="D277" s="3" t="s">
        <v>202</v>
      </c>
      <c r="H277" s="26">
        <f>B514</f>
        <v>8.1088028214834705E-4</v>
      </c>
    </row>
    <row r="278" spans="1:9">
      <c r="A278" s="20"/>
      <c r="C278" s="27" t="s">
        <v>203</v>
      </c>
      <c r="D278" s="27"/>
      <c r="E278" s="20">
        <f>G278*E271</f>
        <v>7.9198113207547172</v>
      </c>
      <c r="F278" s="20">
        <f>E278*(365.25/7)</f>
        <v>413.24444070080864</v>
      </c>
      <c r="G278" s="20">
        <v>0.54245283018867929</v>
      </c>
      <c r="I278" s="20">
        <f>F278*H279</f>
        <v>0.33509176867170759</v>
      </c>
    </row>
    <row r="279" spans="1:9">
      <c r="A279" s="20"/>
      <c r="C279" s="27"/>
      <c r="D279" s="3" t="s">
        <v>202</v>
      </c>
      <c r="H279" s="26">
        <f>B514</f>
        <v>8.1088028214834705E-4</v>
      </c>
    </row>
    <row r="280" spans="1:9">
      <c r="A280" s="20"/>
      <c r="C280" s="27" t="s">
        <v>204</v>
      </c>
      <c r="D280" s="27"/>
      <c r="E280" s="20">
        <f>G280*E271</f>
        <v>0.34433962264150947</v>
      </c>
      <c r="F280" s="20">
        <f>E280*(365.25/7)</f>
        <v>17.967149595687335</v>
      </c>
      <c r="G280" s="20">
        <v>2.358490566037736E-2</v>
      </c>
      <c r="I280" s="20">
        <f>F280*H281</f>
        <v>9.3793792169512384E-3</v>
      </c>
    </row>
    <row r="281" spans="1:9">
      <c r="A281" s="20"/>
      <c r="C281" s="27"/>
      <c r="D281" s="3" t="s">
        <v>205</v>
      </c>
      <c r="H281" s="26">
        <f>B513</f>
        <v>5.2202933843232299E-4</v>
      </c>
    </row>
    <row r="282" spans="1:9">
      <c r="C282" s="27" t="s">
        <v>206</v>
      </c>
      <c r="D282" s="27"/>
      <c r="E282" s="20" t="s">
        <v>105</v>
      </c>
      <c r="F282" s="20" t="e">
        <f>E282*(365.25/7)</f>
        <v>#VALUE!</v>
      </c>
      <c r="G282" s="20">
        <v>-4.7169811320757482E-3</v>
      </c>
      <c r="I282" s="20">
        <v>0</v>
      </c>
    </row>
    <row r="283" spans="1:9">
      <c r="C283" s="27"/>
      <c r="D283" s="1" t="s">
        <v>193</v>
      </c>
    </row>
    <row r="284" spans="1:9">
      <c r="C284" s="27"/>
      <c r="D284" s="1" t="s">
        <v>199</v>
      </c>
    </row>
    <row r="285" spans="1:9">
      <c r="C285" s="27"/>
      <c r="D285" s="1" t="s">
        <v>205</v>
      </c>
    </row>
    <row r="286" spans="1:9">
      <c r="C286" s="27"/>
      <c r="D286" s="1" t="s">
        <v>202</v>
      </c>
    </row>
    <row r="287" spans="1:9">
      <c r="C287" s="27" t="s">
        <v>207</v>
      </c>
      <c r="D287" s="27"/>
      <c r="E287" s="20">
        <f>G287*E271</f>
        <v>2.4103773584905661</v>
      </c>
      <c r="F287" s="20">
        <f>E287*(365.25/7)</f>
        <v>125.77004716981133</v>
      </c>
      <c r="G287" s="20">
        <v>0.16509433962264153</v>
      </c>
      <c r="I287" s="20">
        <f>F287*H288</f>
        <v>2.7376943455599694E-2</v>
      </c>
    </row>
    <row r="288" spans="1:9">
      <c r="C288" s="27"/>
      <c r="D288" s="37" t="s">
        <v>197</v>
      </c>
      <c r="H288" s="26">
        <f>B516</f>
        <v>2.1767459002886499E-4</v>
      </c>
    </row>
    <row r="289" spans="1:9" s="31" customFormat="1">
      <c r="A289" s="31" t="s">
        <v>208</v>
      </c>
      <c r="E289" s="31">
        <f>E35</f>
        <v>109</v>
      </c>
      <c r="F289" s="31">
        <f>E289*(365.25/7)</f>
        <v>5687.4642857142862</v>
      </c>
      <c r="H289" s="32"/>
      <c r="I289" s="31">
        <f>SUM(I254,I260,I271)</f>
        <v>4.5757938419080908</v>
      </c>
    </row>
    <row r="290" spans="1:9">
      <c r="C290" s="27"/>
      <c r="D290" s="27"/>
      <c r="F290" s="27"/>
    </row>
    <row r="291" spans="1:9" s="27" customFormat="1">
      <c r="A291" s="27" t="s">
        <v>41</v>
      </c>
      <c r="H291" s="28"/>
    </row>
    <row r="292" spans="1:9" s="27" customFormat="1">
      <c r="B292" s="27" t="s">
        <v>42</v>
      </c>
      <c r="E292" s="27">
        <f>E40</f>
        <v>0.7</v>
      </c>
      <c r="F292" s="27">
        <f>E292*(365.25/7)</f>
        <v>36.524999999999999</v>
      </c>
      <c r="G292" s="27">
        <v>1</v>
      </c>
      <c r="H292" s="28"/>
      <c r="I292" s="27">
        <f>F292*H294</f>
        <v>7.9020378527806627E-3</v>
      </c>
    </row>
    <row r="293" spans="1:9">
      <c r="C293" s="27" t="s">
        <v>42</v>
      </c>
      <c r="D293" s="27"/>
      <c r="E293" s="20">
        <f>G293*E292</f>
        <v>0.7</v>
      </c>
      <c r="F293" s="20">
        <f>E293*(365.25/7)</f>
        <v>36.524999999999999</v>
      </c>
      <c r="G293" s="20">
        <v>1</v>
      </c>
    </row>
    <row r="294" spans="1:9">
      <c r="C294" s="27"/>
      <c r="D294" s="3" t="s">
        <v>209</v>
      </c>
      <c r="H294" s="26">
        <f>B515</f>
        <v>2.1634600555183199E-4</v>
      </c>
    </row>
    <row r="295" spans="1:9" s="27" customFormat="1">
      <c r="B295" s="27" t="s">
        <v>43</v>
      </c>
      <c r="D295" s="27" t="s">
        <v>136</v>
      </c>
      <c r="E295" s="27">
        <f>E301-SUM(E298,E292)</f>
        <v>1</v>
      </c>
      <c r="F295" s="27">
        <f>E295*(365.25/7)</f>
        <v>52.178571428571431</v>
      </c>
      <c r="G295" s="27">
        <v>1</v>
      </c>
      <c r="H295" s="28"/>
      <c r="I295" s="27">
        <f>F295*H297</f>
        <v>6.9034250233572687E-3</v>
      </c>
    </row>
    <row r="296" spans="1:9">
      <c r="C296" s="27" t="s">
        <v>43</v>
      </c>
      <c r="D296" s="27"/>
      <c r="E296" s="20">
        <f>G296*E295</f>
        <v>1</v>
      </c>
      <c r="F296" s="20">
        <f>E296*(365.25/7)</f>
        <v>52.178571428571431</v>
      </c>
      <c r="G296" s="20">
        <v>1</v>
      </c>
    </row>
    <row r="297" spans="1:9">
      <c r="C297" s="27"/>
      <c r="D297" s="37" t="s">
        <v>165</v>
      </c>
      <c r="H297" s="26">
        <f>B482</f>
        <v>1.32303833438743E-4</v>
      </c>
    </row>
    <row r="298" spans="1:9" s="27" customFormat="1">
      <c r="B298" s="27" t="s">
        <v>44</v>
      </c>
      <c r="E298" s="27">
        <f>E42</f>
        <v>34.299999999999997</v>
      </c>
      <c r="F298" s="27">
        <f>E298*(365.25/7)</f>
        <v>1789.7249999999999</v>
      </c>
      <c r="G298" s="27">
        <v>1</v>
      </c>
      <c r="H298" s="28"/>
      <c r="I298" s="27">
        <f>F298*H300</f>
        <v>6.4320682175373567E-2</v>
      </c>
    </row>
    <row r="299" spans="1:9">
      <c r="C299" s="27" t="s">
        <v>44</v>
      </c>
      <c r="D299" s="27"/>
      <c r="E299" s="20">
        <f>G299*E298</f>
        <v>34.299999999999997</v>
      </c>
      <c r="F299" s="20">
        <f>E299*(365.25/7)</f>
        <v>1789.7249999999999</v>
      </c>
      <c r="G299" s="20">
        <v>1</v>
      </c>
    </row>
    <row r="300" spans="1:9">
      <c r="C300" s="27"/>
      <c r="D300" s="37" t="s">
        <v>210</v>
      </c>
      <c r="H300" s="26">
        <f>B521</f>
        <v>3.59388633311674E-5</v>
      </c>
    </row>
    <row r="301" spans="1:9" s="31" customFormat="1">
      <c r="A301" s="31" t="s">
        <v>211</v>
      </c>
      <c r="E301" s="31">
        <f>E39</f>
        <v>36</v>
      </c>
      <c r="F301" s="31">
        <f>E301*(365.25/7)</f>
        <v>1878.4285714285716</v>
      </c>
      <c r="H301" s="32"/>
      <c r="I301" s="31">
        <f>SUM(I292,I295,I298)</f>
        <v>7.9126145051511498E-2</v>
      </c>
    </row>
    <row r="302" spans="1:9">
      <c r="C302" s="27"/>
      <c r="D302" s="27"/>
      <c r="F302" s="27"/>
    </row>
    <row r="303" spans="1:9" s="27" customFormat="1">
      <c r="A303" s="27" t="s">
        <v>45</v>
      </c>
      <c r="H303" s="28"/>
    </row>
    <row r="304" spans="1:9" s="27" customFormat="1">
      <c r="B304" s="27" t="s">
        <v>46</v>
      </c>
      <c r="E304" s="27">
        <f>E44</f>
        <v>16</v>
      </c>
      <c r="F304" s="27">
        <f>E304*(365.25/7)</f>
        <v>834.85714285714289</v>
      </c>
      <c r="G304" s="27">
        <v>1.0000000000000002</v>
      </c>
      <c r="H304" s="28"/>
      <c r="I304" s="27">
        <f>SUM(I305,I306,I307,I309)</f>
        <v>0.10968966097029158</v>
      </c>
    </row>
    <row r="305" spans="1:9">
      <c r="C305" s="27" t="s">
        <v>212</v>
      </c>
      <c r="D305" s="27"/>
      <c r="E305" s="20">
        <f>G305*E304</f>
        <v>8.112676056338028</v>
      </c>
      <c r="F305" s="20">
        <f>E305*(365.25/7)</f>
        <v>423.30784708249496</v>
      </c>
      <c r="G305" s="20">
        <v>0.50704225352112675</v>
      </c>
      <c r="I305" s="20">
        <f>F305*H308</f>
        <v>5.6005250893715303E-2</v>
      </c>
    </row>
    <row r="306" spans="1:9">
      <c r="C306" s="27" t="s">
        <v>213</v>
      </c>
      <c r="D306" s="27"/>
      <c r="E306" s="20">
        <f>G306*E304</f>
        <v>4.1690140845070429</v>
      </c>
      <c r="F306" s="20">
        <f>E306*(365.25/7)</f>
        <v>217.53319919517108</v>
      </c>
      <c r="G306" s="20">
        <v>0.26056338028169018</v>
      </c>
      <c r="I306" s="20">
        <f>F306*H308</f>
        <v>2.8780476153714818E-2</v>
      </c>
    </row>
    <row r="307" spans="1:9">
      <c r="C307" s="27" t="s">
        <v>214</v>
      </c>
      <c r="D307" s="27"/>
      <c r="E307" s="20">
        <f>G307*E304</f>
        <v>3.3802816901408455</v>
      </c>
      <c r="F307" s="20">
        <f>E307*(365.25/7)</f>
        <v>176.37826961770625</v>
      </c>
      <c r="G307" s="20">
        <v>0.21126760563380284</v>
      </c>
      <c r="I307" s="20">
        <f>F307*H308</f>
        <v>2.3335521205714714E-2</v>
      </c>
    </row>
    <row r="308" spans="1:9">
      <c r="C308" s="27"/>
      <c r="D308" s="37" t="s">
        <v>165</v>
      </c>
      <c r="H308" s="26">
        <f>B482</f>
        <v>1.32303833438743E-4</v>
      </c>
    </row>
    <row r="309" spans="1:9">
      <c r="C309" s="27" t="s">
        <v>215</v>
      </c>
      <c r="D309" s="27"/>
      <c r="E309" s="20">
        <f>G309*E304</f>
        <v>0.3380281690140845</v>
      </c>
      <c r="F309" s="20">
        <f>E309*(365.25/7)</f>
        <v>17.637826961770624</v>
      </c>
      <c r="G309" s="20">
        <v>2.1126760563380281E-2</v>
      </c>
      <c r="I309" s="20">
        <f>F309*H310</f>
        <v>1.5684127171467306E-3</v>
      </c>
    </row>
    <row r="310" spans="1:9">
      <c r="C310" s="27"/>
      <c r="D310" s="37" t="s">
        <v>139</v>
      </c>
      <c r="H310" s="26">
        <f>B555</f>
        <v>8.8923239838230102E-5</v>
      </c>
    </row>
    <row r="311" spans="1:9" s="27" customFormat="1">
      <c r="B311" s="27" t="s">
        <v>47</v>
      </c>
      <c r="E311" s="27">
        <f>(E346-SUM(E343,E337,E331,E322,E314,E304))/2</f>
        <v>1.1000000000000014</v>
      </c>
      <c r="F311" s="27">
        <f>E311*(365.25/7)</f>
        <v>57.39642857142865</v>
      </c>
      <c r="G311" s="27">
        <v>1</v>
      </c>
      <c r="H311" s="28"/>
      <c r="I311" s="27">
        <f>E311*H313</f>
        <v>1.6086452285849902E-4</v>
      </c>
    </row>
    <row r="312" spans="1:9">
      <c r="C312" s="27" t="s">
        <v>47</v>
      </c>
      <c r="D312" s="27"/>
      <c r="E312" s="20" t="s">
        <v>105</v>
      </c>
      <c r="F312" s="20" t="e">
        <f>E312*(365.25/7)</f>
        <v>#VALUE!</v>
      </c>
      <c r="G312" s="20">
        <v>1</v>
      </c>
    </row>
    <row r="313" spans="1:9">
      <c r="C313" s="37"/>
      <c r="D313" s="37" t="s">
        <v>169</v>
      </c>
      <c r="H313" s="26">
        <f>B485</f>
        <v>1.4624047532590801E-4</v>
      </c>
    </row>
    <row r="314" spans="1:9" s="27" customFormat="1">
      <c r="B314" s="27" t="s">
        <v>48</v>
      </c>
      <c r="E314" s="27">
        <f>E46</f>
        <v>13.7</v>
      </c>
      <c r="F314" s="27">
        <f>E314*(365.25/7)</f>
        <v>714.84642857142853</v>
      </c>
      <c r="G314" s="27">
        <v>1.0050251256281406</v>
      </c>
      <c r="H314" s="28"/>
      <c r="I314" s="27">
        <f>SUM(I315,I316,I318,I320)</f>
        <v>0.15886444852297951</v>
      </c>
    </row>
    <row r="315" spans="1:9">
      <c r="A315" s="20"/>
      <c r="C315" s="27" t="s">
        <v>216</v>
      </c>
      <c r="D315" s="27"/>
      <c r="E315" s="20">
        <f>G315*E314</f>
        <v>2.891457286432161</v>
      </c>
      <c r="F315" s="20">
        <f>E315*(365.25/7)</f>
        <v>150.87211055276384</v>
      </c>
      <c r="G315" s="20">
        <v>0.21105527638190957</v>
      </c>
      <c r="I315" s="20">
        <f>F315*H317</f>
        <v>2.2063609160659126E-2</v>
      </c>
    </row>
    <row r="316" spans="1:9">
      <c r="A316" s="20"/>
      <c r="C316" s="27" t="s">
        <v>217</v>
      </c>
      <c r="D316" s="27"/>
      <c r="E316" s="20">
        <f>G316*E314</f>
        <v>3.0979899497487438</v>
      </c>
      <c r="F316" s="20">
        <f>E316*(365.25/7)</f>
        <v>161.64868987796123</v>
      </c>
      <c r="G316" s="20">
        <v>0.22613065326633167</v>
      </c>
      <c r="I316" s="20">
        <f>F316*H317</f>
        <v>2.3639581243563346E-2</v>
      </c>
    </row>
    <row r="317" spans="1:9">
      <c r="A317" s="20"/>
      <c r="D317" s="37" t="s">
        <v>169</v>
      </c>
      <c r="H317" s="26">
        <f>B485</f>
        <v>1.4624047532590801E-4</v>
      </c>
    </row>
    <row r="318" spans="1:9">
      <c r="A318" s="20"/>
      <c r="C318" s="27" t="s">
        <v>218</v>
      </c>
      <c r="D318" s="27"/>
      <c r="E318" s="20">
        <f>G318*E314</f>
        <v>3.8552763819095475</v>
      </c>
      <c r="F318" s="20">
        <f>E318*(365.25/7)</f>
        <v>201.16281407035174</v>
      </c>
      <c r="G318" s="20">
        <v>0.28140703517587939</v>
      </c>
      <c r="I318" s="20">
        <f>F318*H319</f>
        <v>8.3217788543576809E-2</v>
      </c>
    </row>
    <row r="319" spans="1:9">
      <c r="A319" s="20"/>
      <c r="D319" s="3" t="s">
        <v>219</v>
      </c>
      <c r="H319" s="26">
        <f>B475</f>
        <v>4.1368375625563399E-4</v>
      </c>
    </row>
    <row r="320" spans="1:9">
      <c r="A320" s="20"/>
      <c r="C320" s="27" t="s">
        <v>220</v>
      </c>
      <c r="D320" s="27"/>
      <c r="E320" s="20">
        <f>G320*E314</f>
        <v>3.9241206030150755</v>
      </c>
      <c r="F320" s="20">
        <f>E320*(365.25/7)</f>
        <v>204.7550071787509</v>
      </c>
      <c r="G320" s="20">
        <v>0.28643216080402012</v>
      </c>
      <c r="I320" s="20">
        <f>F320*H321</f>
        <v>2.9943469575180237E-2</v>
      </c>
    </row>
    <row r="321" spans="1:9">
      <c r="A321" s="20"/>
      <c r="C321" s="37"/>
      <c r="D321" s="37" t="s">
        <v>169</v>
      </c>
      <c r="H321" s="26">
        <f>B485</f>
        <v>1.4624047532590801E-4</v>
      </c>
    </row>
    <row r="322" spans="1:9" s="27" customFormat="1">
      <c r="B322" s="27" t="s">
        <v>49</v>
      </c>
      <c r="E322" s="27">
        <f>E47</f>
        <v>23.2</v>
      </c>
      <c r="F322" s="27">
        <f>E322*(365.25/7)</f>
        <v>1210.5428571428572</v>
      </c>
      <c r="G322" s="27">
        <v>1.0000000000000002</v>
      </c>
      <c r="H322" s="28"/>
      <c r="I322" s="27">
        <f>SUM(I323,I325,I327,I329)</f>
        <v>8.8633906894994632E-2</v>
      </c>
    </row>
    <row r="323" spans="1:9">
      <c r="A323" s="20"/>
      <c r="C323" s="27" t="s">
        <v>221</v>
      </c>
      <c r="D323" s="27"/>
      <c r="E323" s="20">
        <f>G323*E322</f>
        <v>6.4170212765957446</v>
      </c>
      <c r="F323" s="20">
        <f>E323*(365.25/7)</f>
        <v>334.83100303951369</v>
      </c>
      <c r="G323" s="20">
        <v>0.27659574468085107</v>
      </c>
      <c r="I323" s="20">
        <f>F323*H324</f>
        <v>3.6867881246821214E-2</v>
      </c>
    </row>
    <row r="324" spans="1:9">
      <c r="A324" s="20"/>
      <c r="D324" s="3" t="s">
        <v>222</v>
      </c>
      <c r="H324" s="26">
        <f>B553</f>
        <v>1.10108923343847E-4</v>
      </c>
    </row>
    <row r="325" spans="1:9">
      <c r="A325" s="20"/>
      <c r="C325" s="27" t="s">
        <v>223</v>
      </c>
      <c r="D325" s="27"/>
      <c r="E325" s="20">
        <f>G325*E322</f>
        <v>11.987841945288753</v>
      </c>
      <c r="F325" s="20">
        <f>E325*(365.25/7)</f>
        <v>625.50846721667392</v>
      </c>
      <c r="G325" s="20">
        <v>0.51671732522796354</v>
      </c>
      <c r="I325" s="20">
        <f>F325*H326</f>
        <v>4.0293330185215581E-2</v>
      </c>
    </row>
    <row r="326" spans="1:9">
      <c r="A326" s="20"/>
      <c r="D326" s="3" t="s">
        <v>224</v>
      </c>
      <c r="H326" s="26">
        <f>B552</f>
        <v>6.4416922067432405E-5</v>
      </c>
    </row>
    <row r="327" spans="1:9">
      <c r="A327" s="20"/>
      <c r="C327" s="27" t="s">
        <v>225</v>
      </c>
      <c r="D327" s="27"/>
      <c r="E327" s="20">
        <f>G327*E322</f>
        <v>1.621884498480243</v>
      </c>
      <c r="F327" s="20">
        <f>E327*(365.25/7)</f>
        <v>84.627616152844112</v>
      </c>
      <c r="G327" s="20">
        <v>6.9908814589665649E-2</v>
      </c>
      <c r="I327" s="20">
        <f>F327*H328</f>
        <v>4.4443068308791791E-3</v>
      </c>
    </row>
    <row r="328" spans="1:9">
      <c r="A328" s="20"/>
      <c r="D328" s="3" t="s">
        <v>226</v>
      </c>
      <c r="H328" s="26">
        <f>B536</f>
        <v>5.2516034752206799E-5</v>
      </c>
    </row>
    <row r="329" spans="1:9">
      <c r="A329" s="20"/>
      <c r="C329" s="27" t="s">
        <v>227</v>
      </c>
      <c r="D329" s="27"/>
      <c r="E329" s="20">
        <f>G329*E322</f>
        <v>3.1732522796352587</v>
      </c>
      <c r="F329" s="20">
        <f>E329*(365.25/7)</f>
        <v>165.57577073382546</v>
      </c>
      <c r="G329" s="20">
        <v>0.13677811550151978</v>
      </c>
      <c r="I329" s="20">
        <f>F329*H330</f>
        <v>7.0283886320786498E-3</v>
      </c>
    </row>
    <row r="330" spans="1:9">
      <c r="A330" s="20"/>
      <c r="D330" s="3" t="s">
        <v>228</v>
      </c>
      <c r="H330" s="26">
        <f>B554</f>
        <v>4.2448171015173903E-5</v>
      </c>
    </row>
    <row r="331" spans="1:9" s="27" customFormat="1">
      <c r="B331" s="27" t="s">
        <v>229</v>
      </c>
      <c r="E331" s="27">
        <f>E48</f>
        <v>12</v>
      </c>
      <c r="F331" s="27">
        <f>E331*(365.25/7)</f>
        <v>626.14285714285711</v>
      </c>
      <c r="G331" s="27">
        <v>1.0098039215686276</v>
      </c>
      <c r="H331" s="28"/>
      <c r="I331" s="27">
        <f>SUM(I332:I334,I335)</f>
        <v>0.24900037832663621</v>
      </c>
    </row>
    <row r="332" spans="1:9">
      <c r="A332" s="20"/>
      <c r="C332" s="27" t="s">
        <v>230</v>
      </c>
      <c r="D332" s="27"/>
      <c r="E332" s="20">
        <f>G332*E331</f>
        <v>3.882352941176471</v>
      </c>
      <c r="F332" s="20">
        <f>E332*(365.25/7)</f>
        <v>202.57563025210086</v>
      </c>
      <c r="G332" s="20">
        <v>0.3235294117647059</v>
      </c>
      <c r="I332" s="20">
        <f>F332*$H$336</f>
        <v>7.9776820240572754E-2</v>
      </c>
    </row>
    <row r="333" spans="1:9">
      <c r="A333" s="20"/>
      <c r="C333" s="27" t="s">
        <v>231</v>
      </c>
      <c r="D333" s="27"/>
      <c r="E333" s="20">
        <f>G333*E331</f>
        <v>3.882352941176471</v>
      </c>
      <c r="F333" s="20">
        <f>E333*(365.25/7)</f>
        <v>202.57563025210086</v>
      </c>
      <c r="G333" s="20">
        <v>0.3235294117647059</v>
      </c>
      <c r="I333" s="20">
        <f>F333*$H$336</f>
        <v>7.9776820240572754E-2</v>
      </c>
    </row>
    <row r="334" spans="1:9">
      <c r="A334" s="20"/>
      <c r="C334" s="27" t="s">
        <v>232</v>
      </c>
      <c r="D334" s="27"/>
      <c r="E334" s="20">
        <f>G334*E331</f>
        <v>1.2941176470588238</v>
      </c>
      <c r="F334" s="20">
        <f>E334*(365.25/7)</f>
        <v>67.525210084033631</v>
      </c>
      <c r="G334" s="20">
        <v>0.10784313725490198</v>
      </c>
      <c r="I334" s="20">
        <f>F334*$H$336</f>
        <v>2.6592273413524256E-2</v>
      </c>
    </row>
    <row r="335" spans="1:9">
      <c r="A335" s="20"/>
      <c r="C335" s="27" t="s">
        <v>233</v>
      </c>
      <c r="D335" s="27"/>
      <c r="E335" s="20">
        <f>G335*E331</f>
        <v>3.0588235294117654</v>
      </c>
      <c r="F335" s="20">
        <f>E335*(365.25/7)</f>
        <v>159.60504201680678</v>
      </c>
      <c r="G335" s="20">
        <v>0.25490196078431376</v>
      </c>
      <c r="I335" s="20">
        <f>F335*$H$336</f>
        <v>6.2854464431966434E-2</v>
      </c>
    </row>
    <row r="336" spans="1:9">
      <c r="A336" s="20"/>
      <c r="C336" s="27"/>
      <c r="D336" s="37" t="s">
        <v>234</v>
      </c>
      <c r="H336" s="26">
        <f>B471</f>
        <v>3.9381252395114002E-4</v>
      </c>
    </row>
    <row r="337" spans="1:9" s="27" customFormat="1">
      <c r="B337" s="27" t="s">
        <v>51</v>
      </c>
      <c r="E337" s="27">
        <f>E49</f>
        <v>2.5</v>
      </c>
      <c r="F337" s="27">
        <f>E337*(365.25/7)</f>
        <v>130.44642857142858</v>
      </c>
      <c r="G337" s="27">
        <v>1</v>
      </c>
      <c r="H337" s="28"/>
      <c r="I337" s="27">
        <f>F337*H339</f>
        <v>1.2812851258112153E-2</v>
      </c>
    </row>
    <row r="338" spans="1:9">
      <c r="A338" s="20"/>
      <c r="C338" s="27" t="s">
        <v>51</v>
      </c>
      <c r="D338" s="27"/>
      <c r="E338" s="20">
        <f>G338*E337</f>
        <v>2.5</v>
      </c>
      <c r="F338" s="20">
        <f>E338*(365.25/7)</f>
        <v>130.44642857142858</v>
      </c>
      <c r="G338" s="20">
        <v>1</v>
      </c>
    </row>
    <row r="339" spans="1:9">
      <c r="A339" s="20"/>
      <c r="C339" s="27"/>
      <c r="D339" s="37" t="s">
        <v>235</v>
      </c>
      <c r="H339" s="26">
        <f>B509</f>
        <v>9.8223089726800898E-5</v>
      </c>
    </row>
    <row r="340" spans="1:9" s="27" customFormat="1">
      <c r="B340" s="27" t="s">
        <v>52</v>
      </c>
      <c r="E340" s="27">
        <f>(E346-SUM(E343,E337,E331,E322,E314,E304))/2</f>
        <v>1.1000000000000014</v>
      </c>
      <c r="F340" s="27">
        <f>E340*(365.25/7)</f>
        <v>57.39642857142865</v>
      </c>
      <c r="G340" s="27">
        <v>1</v>
      </c>
      <c r="H340" s="28"/>
      <c r="I340" s="27">
        <f>F340*H342</f>
        <v>5.637654553569355E-3</v>
      </c>
    </row>
    <row r="341" spans="1:9">
      <c r="A341" s="20"/>
      <c r="C341" s="27" t="s">
        <v>52</v>
      </c>
      <c r="D341" s="27"/>
      <c r="E341" s="20">
        <f>G341*E340</f>
        <v>1.1000000000000014</v>
      </c>
      <c r="F341" s="20">
        <f>E341*(365.25/7)</f>
        <v>57.39642857142865</v>
      </c>
      <c r="G341" s="20">
        <v>1</v>
      </c>
    </row>
    <row r="342" spans="1:9">
      <c r="A342" s="20"/>
      <c r="C342" s="27"/>
      <c r="D342" s="37" t="s">
        <v>235</v>
      </c>
      <c r="H342" s="26">
        <f>B509</f>
        <v>9.8223089726800898E-5</v>
      </c>
    </row>
    <row r="343" spans="1:9" s="27" customFormat="1">
      <c r="B343" s="27" t="s">
        <v>53</v>
      </c>
      <c r="E343" s="27">
        <f>E51</f>
        <v>2.1</v>
      </c>
      <c r="F343" s="27">
        <f>E343*(365.25/7)</f>
        <v>109.575</v>
      </c>
      <c r="G343" s="27">
        <v>1</v>
      </c>
      <c r="H343" s="28"/>
      <c r="I343" s="27">
        <f>F343*H345</f>
        <v>1.0762795056814208E-2</v>
      </c>
    </row>
    <row r="344" spans="1:9">
      <c r="A344" s="20"/>
      <c r="C344" s="27" t="s">
        <v>53</v>
      </c>
      <c r="D344" s="27"/>
      <c r="E344" s="20">
        <f>G344*E343</f>
        <v>2.1</v>
      </c>
      <c r="F344" s="20">
        <f>E344*(365.25/7)</f>
        <v>109.575</v>
      </c>
      <c r="G344" s="20">
        <v>1</v>
      </c>
    </row>
    <row r="345" spans="1:9">
      <c r="A345" s="20"/>
      <c r="C345" s="27"/>
      <c r="D345" s="37" t="s">
        <v>235</v>
      </c>
      <c r="H345" s="26">
        <f>B509</f>
        <v>9.8223089726800898E-5</v>
      </c>
    </row>
    <row r="346" spans="1:9" s="31" customFormat="1">
      <c r="A346" s="31" t="s">
        <v>236</v>
      </c>
      <c r="E346" s="31">
        <f>E43</f>
        <v>71.7</v>
      </c>
      <c r="F346" s="31">
        <f>E346*(365.25/7)</f>
        <v>3741.2035714285716</v>
      </c>
      <c r="H346" s="32"/>
      <c r="I346" s="31">
        <f>SUM(I304,I311,I314,I322,I331,I337,I340,I343)</f>
        <v>0.63556256010625611</v>
      </c>
    </row>
    <row r="347" spans="1:9">
      <c r="C347" s="27"/>
      <c r="D347" s="27"/>
      <c r="F347" s="27"/>
    </row>
    <row r="348" spans="1:9" s="27" customFormat="1">
      <c r="A348" s="27" t="s">
        <v>54</v>
      </c>
      <c r="H348" s="28"/>
    </row>
    <row r="349" spans="1:9" s="27" customFormat="1">
      <c r="B349" s="27" t="s">
        <v>237</v>
      </c>
      <c r="E349" s="27">
        <v>0</v>
      </c>
      <c r="F349" s="27">
        <f>E349*(365.25/7)</f>
        <v>0</v>
      </c>
      <c r="G349" s="27">
        <v>1</v>
      </c>
      <c r="H349" s="28"/>
      <c r="I349" s="27">
        <f>F349*H351</f>
        <v>0</v>
      </c>
    </row>
    <row r="350" spans="1:9">
      <c r="C350" s="27" t="s">
        <v>237</v>
      </c>
      <c r="D350" s="27"/>
      <c r="E350" s="20">
        <f>G350*E349</f>
        <v>0</v>
      </c>
      <c r="F350" s="20">
        <f>E350*(365.25/7)</f>
        <v>0</v>
      </c>
      <c r="G350" s="20">
        <v>1</v>
      </c>
    </row>
    <row r="351" spans="1:9">
      <c r="C351" s="27"/>
      <c r="D351" s="37" t="s">
        <v>238</v>
      </c>
      <c r="H351" s="26">
        <f>B545</f>
        <v>3.824755326939E-5</v>
      </c>
    </row>
    <row r="352" spans="1:9" s="27" customFormat="1">
      <c r="B352" s="27" t="s">
        <v>239</v>
      </c>
      <c r="E352" s="27">
        <v>0</v>
      </c>
      <c r="F352" s="27">
        <f>E352*(365.25/7)</f>
        <v>0</v>
      </c>
      <c r="G352" s="27">
        <v>1</v>
      </c>
      <c r="H352" s="28"/>
      <c r="I352" s="27">
        <f>F352*H354</f>
        <v>0</v>
      </c>
    </row>
    <row r="353" spans="1:9">
      <c r="C353" s="27" t="s">
        <v>239</v>
      </c>
      <c r="D353" s="27"/>
      <c r="E353" s="20">
        <f>G353*E352</f>
        <v>0</v>
      </c>
      <c r="F353" s="20">
        <f>E353*(365.25/7)</f>
        <v>0</v>
      </c>
      <c r="G353" s="20">
        <v>1</v>
      </c>
    </row>
    <row r="354" spans="1:9">
      <c r="C354" s="27"/>
      <c r="D354" s="37" t="s">
        <v>240</v>
      </c>
      <c r="H354" s="26">
        <f>B546</f>
        <v>5.6504860152661899E-5</v>
      </c>
    </row>
    <row r="355" spans="1:9" s="27" customFormat="1">
      <c r="B355" s="27" t="s">
        <v>241</v>
      </c>
      <c r="E355" s="27">
        <v>0</v>
      </c>
      <c r="F355" s="27">
        <f>E355*(365.25/7)</f>
        <v>0</v>
      </c>
      <c r="G355" s="27">
        <v>1</v>
      </c>
      <c r="H355" s="28"/>
      <c r="I355" s="27">
        <f>F355*H357</f>
        <v>0</v>
      </c>
    </row>
    <row r="356" spans="1:9">
      <c r="C356" s="27" t="s">
        <v>241</v>
      </c>
      <c r="D356" s="27"/>
      <c r="E356" s="20">
        <f>G356*E355</f>
        <v>0</v>
      </c>
      <c r="F356" s="20">
        <f>E356*(365.25/7)</f>
        <v>0</v>
      </c>
      <c r="G356" s="20">
        <v>1</v>
      </c>
    </row>
    <row r="357" spans="1:9">
      <c r="C357" s="27"/>
      <c r="D357" s="37" t="s">
        <v>242</v>
      </c>
      <c r="H357" s="26">
        <f>B547</f>
        <v>9.3256242008266403E-5</v>
      </c>
    </row>
    <row r="358" spans="1:9" s="27" customFormat="1">
      <c r="B358" s="27" t="s">
        <v>243</v>
      </c>
      <c r="E358" s="27">
        <v>0</v>
      </c>
      <c r="F358" s="27">
        <f>E358*(365.25/7)</f>
        <v>0</v>
      </c>
      <c r="G358" s="27">
        <v>1</v>
      </c>
      <c r="H358" s="28"/>
      <c r="I358" s="27">
        <f>F358*H360</f>
        <v>0</v>
      </c>
    </row>
    <row r="359" spans="1:9">
      <c r="C359" s="27" t="s">
        <v>243</v>
      </c>
      <c r="D359" s="27"/>
      <c r="E359" s="20">
        <f>G359*E358</f>
        <v>0</v>
      </c>
      <c r="F359" s="20">
        <f>E359*(365.25/7)</f>
        <v>0</v>
      </c>
      <c r="G359" s="20">
        <v>1</v>
      </c>
    </row>
    <row r="360" spans="1:9">
      <c r="C360" s="27"/>
      <c r="D360" s="37" t="s">
        <v>244</v>
      </c>
      <c r="H360" s="26">
        <f>B548</f>
        <v>8.2876669036578793E-5</v>
      </c>
    </row>
    <row r="361" spans="1:9" s="31" customFormat="1">
      <c r="A361" s="31" t="s">
        <v>245</v>
      </c>
      <c r="E361" s="31">
        <v>0</v>
      </c>
      <c r="F361" s="31">
        <f>E361*(365.25/7)</f>
        <v>0</v>
      </c>
      <c r="H361" s="39"/>
      <c r="I361" s="40">
        <f>SUM(I349,I352,I355,I358)</f>
        <v>0</v>
      </c>
    </row>
    <row r="362" spans="1:9">
      <c r="C362" s="27"/>
      <c r="D362" s="27"/>
      <c r="F362" s="27"/>
    </row>
    <row r="363" spans="1:9" s="27" customFormat="1">
      <c r="A363" s="27" t="s">
        <v>55</v>
      </c>
      <c r="H363" s="28"/>
    </row>
    <row r="364" spans="1:9" s="27" customFormat="1">
      <c r="B364" s="27" t="s">
        <v>56</v>
      </c>
      <c r="E364" s="27">
        <f>E54</f>
        <v>13.7</v>
      </c>
      <c r="F364" s="27">
        <f>E364*(365.25/7)</f>
        <v>714.84642857142853</v>
      </c>
      <c r="G364" s="27">
        <v>0.98571428571428577</v>
      </c>
      <c r="H364" s="28"/>
      <c r="I364" s="27">
        <f>SUM(I365,I367,I369)</f>
        <v>3.9670865095875738E-2</v>
      </c>
    </row>
    <row r="365" spans="1:9">
      <c r="C365" s="27" t="s">
        <v>246</v>
      </c>
      <c r="D365" s="27"/>
      <c r="E365" s="20">
        <f>G365*E364</f>
        <v>4.9580952380952379</v>
      </c>
      <c r="F365" s="20">
        <f>E365*(365.25/7)</f>
        <v>258.70632653061222</v>
      </c>
      <c r="G365" s="20">
        <v>0.3619047619047619</v>
      </c>
      <c r="I365" s="20">
        <f>F365*H366</f>
        <v>1.4069092903777733E-2</v>
      </c>
    </row>
    <row r="366" spans="1:9">
      <c r="C366" s="27"/>
      <c r="D366" s="37" t="s">
        <v>247</v>
      </c>
      <c r="H366" s="26">
        <f>B556</f>
        <v>5.4382484929733503E-5</v>
      </c>
    </row>
    <row r="367" spans="1:9">
      <c r="C367" s="27" t="s">
        <v>248</v>
      </c>
      <c r="D367" s="27">
        <f>F364-SUM(F365,F369)</f>
        <v>10.212091836734658</v>
      </c>
      <c r="E367" s="20" t="s">
        <v>105</v>
      </c>
      <c r="F367" s="27" t="e">
        <f>E367*(365.25/7)</f>
        <v>#VALUE!</v>
      </c>
      <c r="G367" s="20">
        <v>1.4285714285714235E-2</v>
      </c>
      <c r="I367" s="20">
        <f>D367*H368</f>
        <v>1.3510988974284892E-3</v>
      </c>
    </row>
    <row r="368" spans="1:9">
      <c r="C368" s="27"/>
      <c r="D368" s="37" t="s">
        <v>165</v>
      </c>
      <c r="F368" s="27"/>
      <c r="H368" s="26">
        <f>B482</f>
        <v>1.32303833438743E-4</v>
      </c>
    </row>
    <row r="369" spans="1:9">
      <c r="C369" s="27" t="s">
        <v>249</v>
      </c>
      <c r="D369" s="27"/>
      <c r="E369" s="20">
        <f>G369*E364</f>
        <v>8.5461904761904766</v>
      </c>
      <c r="F369" s="20">
        <f>E369*(365.25/7)</f>
        <v>445.92801020408166</v>
      </c>
      <c r="G369" s="20">
        <v>0.62380952380952381</v>
      </c>
      <c r="I369" s="20">
        <f>F369*H370</f>
        <v>2.4250673294669518E-2</v>
      </c>
    </row>
    <row r="370" spans="1:9">
      <c r="C370" s="27"/>
      <c r="D370" s="34" t="s">
        <v>247</v>
      </c>
      <c r="H370" s="26">
        <f>B556</f>
        <v>5.4382484929733503E-5</v>
      </c>
    </row>
    <row r="371" spans="1:9" s="27" customFormat="1">
      <c r="B371" s="27" t="s">
        <v>57</v>
      </c>
      <c r="E371" s="27" t="s">
        <v>105</v>
      </c>
      <c r="F371" s="27" t="e">
        <f>E371*(365.25/7)</f>
        <v>#VALUE!</v>
      </c>
      <c r="G371" s="27">
        <v>1</v>
      </c>
      <c r="H371" s="28"/>
      <c r="I371" s="27">
        <f>0</f>
        <v>0</v>
      </c>
    </row>
    <row r="372" spans="1:9">
      <c r="C372" s="27" t="s">
        <v>57</v>
      </c>
      <c r="D372" s="27"/>
      <c r="E372" s="20" t="s">
        <v>105</v>
      </c>
      <c r="F372" s="27" t="e">
        <f>E372*(365.25/7)</f>
        <v>#VALUE!</v>
      </c>
      <c r="G372" s="20">
        <v>1</v>
      </c>
    </row>
    <row r="373" spans="1:9" s="27" customFormat="1">
      <c r="B373" s="27" t="s">
        <v>250</v>
      </c>
      <c r="E373" s="27">
        <f>E56</f>
        <v>9.4</v>
      </c>
      <c r="F373" s="27">
        <f>E373*(365.25/7)</f>
        <v>490.47857142857146</v>
      </c>
      <c r="G373" s="27">
        <v>0.99310344827586206</v>
      </c>
      <c r="H373" s="28"/>
      <c r="I373" s="27">
        <f>SUM(I374,I375)</f>
        <v>7.1233144806177054E-2</v>
      </c>
    </row>
    <row r="374" spans="1:9">
      <c r="C374" s="27" t="s">
        <v>251</v>
      </c>
      <c r="D374" s="27"/>
      <c r="E374" s="20">
        <f>G374*E373</f>
        <v>2.0096551724137934</v>
      </c>
      <c r="F374" s="20">
        <f>E374*(365.25/7)</f>
        <v>104.86093596059115</v>
      </c>
      <c r="G374" s="20">
        <v>0.21379310344827587</v>
      </c>
      <c r="I374" s="20">
        <f>F374*H376</f>
        <v>1.533491311799645E-2</v>
      </c>
    </row>
    <row r="375" spans="1:9">
      <c r="C375" s="27" t="s">
        <v>252</v>
      </c>
      <c r="D375" s="27"/>
      <c r="E375" s="20">
        <f>G375*E373</f>
        <v>7.3255172413793108</v>
      </c>
      <c r="F375" s="20">
        <f>E375*(365.25/7)</f>
        <v>382.23502463054189</v>
      </c>
      <c r="G375" s="20">
        <v>0.77931034482758621</v>
      </c>
      <c r="I375" s="20">
        <f>F375*H376</f>
        <v>5.5898231688180602E-2</v>
      </c>
    </row>
    <row r="376" spans="1:9">
      <c r="C376" s="27"/>
      <c r="D376" s="37" t="s">
        <v>169</v>
      </c>
      <c r="H376" s="26">
        <f>B485</f>
        <v>1.4624047532590801E-4</v>
      </c>
      <c r="I376" s="41"/>
    </row>
    <row r="377" spans="1:9" s="27" customFormat="1">
      <c r="B377" s="27" t="s">
        <v>59</v>
      </c>
      <c r="E377" s="27">
        <f>E57</f>
        <v>32.200000000000003</v>
      </c>
      <c r="F377" s="27">
        <f>E377*(365.25/7)</f>
        <v>1680.1500000000003</v>
      </c>
      <c r="G377" s="27">
        <v>0.99760191846522783</v>
      </c>
      <c r="H377" s="28"/>
      <c r="I377" s="27">
        <f>SUM(I378,I380,I381,I382,I383,I384,I385)</f>
        <v>5.2317149080059376E-2</v>
      </c>
    </row>
    <row r="378" spans="1:9">
      <c r="A378" s="20"/>
      <c r="C378" s="27" t="s">
        <v>253</v>
      </c>
      <c r="D378" s="27"/>
      <c r="E378" s="20">
        <f>G378*E377</f>
        <v>5.3280575539568353</v>
      </c>
      <c r="F378" s="20">
        <f>E378*(365.25/7)</f>
        <v>278.01043165467632</v>
      </c>
      <c r="G378" s="20">
        <v>0.16546762589928057</v>
      </c>
      <c r="I378" s="20">
        <f>F378*H379</f>
        <v>8.2775599705937446E-3</v>
      </c>
    </row>
    <row r="379" spans="1:9">
      <c r="A379" s="20"/>
      <c r="C379" s="27"/>
      <c r="D379" s="3" t="s">
        <v>253</v>
      </c>
      <c r="H379" s="26">
        <f>B524</f>
        <v>2.9774278329510701E-5</v>
      </c>
    </row>
    <row r="380" spans="1:9">
      <c r="A380" s="20"/>
      <c r="C380" s="27" t="s">
        <v>254</v>
      </c>
      <c r="D380" s="27"/>
      <c r="E380" s="20">
        <f>G380*E377</f>
        <v>2.0848920863309353</v>
      </c>
      <c r="F380" s="20">
        <f t="shared" ref="F380:F385" si="2">E380*(365.25/7)</f>
        <v>108.78669064748202</v>
      </c>
      <c r="G380" s="20">
        <v>6.4748201438848921E-2</v>
      </c>
      <c r="I380" s="20">
        <f>F380*H386</f>
        <v>3.4267115445405535E-3</v>
      </c>
    </row>
    <row r="381" spans="1:9">
      <c r="A381" s="20"/>
      <c r="C381" s="27" t="s">
        <v>255</v>
      </c>
      <c r="D381" s="27"/>
      <c r="E381" s="20">
        <f>G381*E377</f>
        <v>1.6215827338129498</v>
      </c>
      <c r="F381" s="20">
        <f t="shared" si="2"/>
        <v>84.611870503597132</v>
      </c>
      <c r="G381" s="20">
        <v>5.0359712230215826E-2</v>
      </c>
      <c r="I381" s="20">
        <f>F381*H386</f>
        <v>2.6652200901982085E-3</v>
      </c>
    </row>
    <row r="382" spans="1:9">
      <c r="A382" s="20"/>
      <c r="C382" s="27" t="s">
        <v>256</v>
      </c>
      <c r="D382" s="27"/>
      <c r="E382" s="20">
        <f>G382*E377</f>
        <v>5.3280575539568353</v>
      </c>
      <c r="F382" s="20">
        <f t="shared" si="2"/>
        <v>278.01043165467632</v>
      </c>
      <c r="G382" s="20">
        <v>0.16546762589928057</v>
      </c>
      <c r="I382" s="20">
        <f>F382*$H$386</f>
        <v>8.757151724936971E-3</v>
      </c>
    </row>
    <row r="383" spans="1:9">
      <c r="A383" s="20"/>
      <c r="C383" s="27" t="s">
        <v>257</v>
      </c>
      <c r="D383" s="27"/>
      <c r="E383" s="20">
        <f>G383*E377</f>
        <v>7.0268585131894481</v>
      </c>
      <c r="F383" s="20">
        <f t="shared" si="2"/>
        <v>366.65143884892086</v>
      </c>
      <c r="G383" s="20">
        <v>0.21822541966426856</v>
      </c>
      <c r="I383" s="20">
        <f>F383*H386</f>
        <v>1.1549287057525568E-2</v>
      </c>
    </row>
    <row r="384" spans="1:9">
      <c r="A384" s="20"/>
      <c r="C384" s="27" t="s">
        <v>258</v>
      </c>
      <c r="D384" s="27"/>
      <c r="E384" s="20">
        <f>G384*E377</f>
        <v>8.7256594724220626</v>
      </c>
      <c r="F384" s="20">
        <f t="shared" si="2"/>
        <v>455.29244604316551</v>
      </c>
      <c r="G384" s="20">
        <v>0.27098321342925658</v>
      </c>
      <c r="I384" s="20">
        <f>F384*H386</f>
        <v>1.434142239011417E-2</v>
      </c>
    </row>
    <row r="385" spans="1:9">
      <c r="A385" s="20"/>
      <c r="C385" s="27" t="s">
        <v>259</v>
      </c>
      <c r="D385" s="27"/>
      <c r="E385" s="20">
        <f>G385*E377</f>
        <v>2.0076738609112712</v>
      </c>
      <c r="F385" s="20">
        <f t="shared" si="2"/>
        <v>104.75755395683454</v>
      </c>
      <c r="G385" s="20">
        <v>6.235011990407674E-2</v>
      </c>
      <c r="I385" s="20">
        <f>F385*H386</f>
        <v>3.2997963021501628E-3</v>
      </c>
    </row>
    <row r="386" spans="1:9">
      <c r="A386" s="20"/>
      <c r="C386" s="27"/>
      <c r="D386" s="3" t="s">
        <v>260</v>
      </c>
      <c r="H386" s="26">
        <f>B525</f>
        <v>3.1499363792990501E-5</v>
      </c>
    </row>
    <row r="387" spans="1:9" s="27" customFormat="1">
      <c r="B387" s="27" t="s">
        <v>60</v>
      </c>
      <c r="E387" s="27">
        <f>E58</f>
        <v>3.8</v>
      </c>
      <c r="F387" s="27">
        <f>E387*(365.25/7)</f>
        <v>198.27857142857144</v>
      </c>
      <c r="G387" s="27">
        <v>1</v>
      </c>
      <c r="H387" s="28"/>
      <c r="I387" s="27">
        <f>F387*H390</f>
        <v>5.7577757316359156E-3</v>
      </c>
    </row>
    <row r="388" spans="1:9">
      <c r="A388" s="20"/>
      <c r="C388" s="27" t="s">
        <v>261</v>
      </c>
      <c r="D388" s="27"/>
      <c r="E388" s="20">
        <f>G388*E387</f>
        <v>3.8</v>
      </c>
      <c r="F388" s="20">
        <f>E388*(365.25/7)</f>
        <v>198.27857142857144</v>
      </c>
      <c r="G388" s="20">
        <v>1</v>
      </c>
    </row>
    <row r="389" spans="1:9">
      <c r="A389" s="20"/>
      <c r="C389" s="27" t="s">
        <v>262</v>
      </c>
      <c r="D389" s="27"/>
      <c r="E389" s="20" t="s">
        <v>263</v>
      </c>
      <c r="F389" s="20" t="e">
        <f>E389*(365.25/7)</f>
        <v>#VALUE!</v>
      </c>
    </row>
    <row r="390" spans="1:9">
      <c r="A390" s="20"/>
      <c r="C390" s="27"/>
      <c r="D390" s="37" t="s">
        <v>264</v>
      </c>
      <c r="H390" s="26">
        <f>B523</f>
        <v>2.9038819929717501E-5</v>
      </c>
    </row>
    <row r="391" spans="1:9" s="27" customFormat="1">
      <c r="B391" s="27" t="s">
        <v>61</v>
      </c>
      <c r="E391" s="27">
        <f>E400-SUM(E364,E373,E377,E387)</f>
        <v>6.4999999999999929</v>
      </c>
      <c r="F391" s="27">
        <f>E391*(365.25/7)</f>
        <v>339.16071428571394</v>
      </c>
      <c r="G391" s="27">
        <v>1</v>
      </c>
      <c r="H391" s="28"/>
      <c r="I391" s="27">
        <f>SUM(I392,I394,I398)</f>
        <v>1.9578797478355139E-2</v>
      </c>
    </row>
    <row r="392" spans="1:9">
      <c r="A392" s="20"/>
      <c r="C392" s="27" t="s">
        <v>265</v>
      </c>
      <c r="D392" s="27"/>
      <c r="E392" s="20">
        <f>G392*E391</f>
        <v>1.2037037037037026</v>
      </c>
      <c r="F392" s="20">
        <f>E392*(365.25/7)</f>
        <v>62.807539682539627</v>
      </c>
      <c r="G392" s="20">
        <v>0.1851851851851852</v>
      </c>
      <c r="I392" s="20">
        <f>F392*H393</f>
        <v>5.0658245570121638E-3</v>
      </c>
    </row>
    <row r="393" spans="1:9">
      <c r="A393" s="20"/>
      <c r="C393" s="27"/>
      <c r="D393" s="37" t="s">
        <v>266</v>
      </c>
      <c r="H393" s="26">
        <f>B557</f>
        <v>8.0656312643630801E-5</v>
      </c>
    </row>
    <row r="394" spans="1:9">
      <c r="C394" s="27" t="s">
        <v>267</v>
      </c>
      <c r="D394" s="27"/>
      <c r="E394" s="20">
        <f>G394*E391</f>
        <v>1.364197530864196</v>
      </c>
      <c r="F394" s="20">
        <f>E394*(365.25/7)</f>
        <v>71.181878306878232</v>
      </c>
      <c r="G394" s="20">
        <v>0.20987654320987656</v>
      </c>
      <c r="I394" s="20">
        <f>F394*H395</f>
        <v>3.7381899948913727E-3</v>
      </c>
    </row>
    <row r="395" spans="1:9">
      <c r="C395" s="27"/>
      <c r="D395" s="37" t="s">
        <v>226</v>
      </c>
      <c r="H395" s="26">
        <f>B536</f>
        <v>5.2516034752206799E-5</v>
      </c>
    </row>
    <row r="396" spans="1:9">
      <c r="C396" s="27" t="s">
        <v>268</v>
      </c>
      <c r="D396" s="42">
        <f>F391-SUM(F392,F394,F398)</f>
        <v>0</v>
      </c>
      <c r="E396" s="20" t="s">
        <v>105</v>
      </c>
      <c r="F396" s="20" t="e">
        <f>E396*(365.25/7)</f>
        <v>#VALUE!</v>
      </c>
      <c r="G396" s="20">
        <v>0</v>
      </c>
      <c r="I396" s="20">
        <v>0</v>
      </c>
    </row>
    <row r="397" spans="1:9">
      <c r="C397" s="27"/>
      <c r="D397" s="37" t="s">
        <v>268</v>
      </c>
      <c r="H397" s="26">
        <f>B531</f>
        <v>5.5162550217499002E-5</v>
      </c>
    </row>
    <row r="398" spans="1:9">
      <c r="C398" s="27" t="s">
        <v>269</v>
      </c>
      <c r="D398" s="27"/>
      <c r="E398" s="20">
        <f>G398*E391</f>
        <v>3.9320987654320945</v>
      </c>
      <c r="F398" s="20">
        <f>E398*(365.25/7)</f>
        <v>205.17129629629608</v>
      </c>
      <c r="G398" s="20">
        <v>0.60493827160493829</v>
      </c>
      <c r="I398" s="20">
        <f>F398*H399</f>
        <v>1.0774782926451603E-2</v>
      </c>
    </row>
    <row r="399" spans="1:9">
      <c r="C399" s="27"/>
      <c r="D399" s="37" t="s">
        <v>226</v>
      </c>
      <c r="H399" s="26">
        <f>B536</f>
        <v>5.2516034752206799E-5</v>
      </c>
    </row>
    <row r="400" spans="1:9" s="31" customFormat="1">
      <c r="A400" s="31" t="s">
        <v>270</v>
      </c>
      <c r="E400" s="31">
        <f>E53</f>
        <v>65.599999999999994</v>
      </c>
      <c r="F400" s="31">
        <f>E400*(365.25/7)</f>
        <v>3422.9142857142856</v>
      </c>
      <c r="H400" s="32"/>
      <c r="I400" s="31">
        <f>SUM(I364,I371,I373,I377,I387,I391)</f>
        <v>0.18855773219210323</v>
      </c>
    </row>
    <row r="401" spans="1:9">
      <c r="C401" s="27"/>
      <c r="D401" s="27"/>
      <c r="F401" s="27"/>
    </row>
    <row r="402" spans="1:9" s="27" customFormat="1">
      <c r="A402" s="27" t="s">
        <v>62</v>
      </c>
      <c r="H402" s="28"/>
    </row>
    <row r="403" spans="1:9" s="27" customFormat="1">
      <c r="B403" s="27" t="s">
        <v>63</v>
      </c>
      <c r="E403" s="27">
        <f>E61</f>
        <v>20.399999999999999</v>
      </c>
      <c r="F403" s="27">
        <f>E403*(365.25/7)</f>
        <v>1064.4428571428571</v>
      </c>
      <c r="G403" s="27">
        <v>0.9659574468085107</v>
      </c>
      <c r="H403" s="28"/>
      <c r="I403" s="27">
        <f>F403*H408</f>
        <v>3.0910164454045437E-2</v>
      </c>
    </row>
    <row r="404" spans="1:9">
      <c r="C404" s="27" t="s">
        <v>271</v>
      </c>
      <c r="D404" s="27"/>
      <c r="E404" s="20">
        <f>G404*E403</f>
        <v>18.779574468085109</v>
      </c>
      <c r="F404" s="20">
        <f>E404*(365.25/7)</f>
        <v>979.89136778115517</v>
      </c>
      <c r="G404" s="20">
        <v>0.92056737588652493</v>
      </c>
    </row>
    <row r="405" spans="1:9">
      <c r="C405" s="27" t="s">
        <v>272</v>
      </c>
      <c r="D405" s="27"/>
      <c r="E405" s="20">
        <f>G405*E403</f>
        <v>0.92595744680851066</v>
      </c>
      <c r="F405" s="20">
        <f>E405*(365.25/7)</f>
        <v>48.315136778115502</v>
      </c>
      <c r="G405" s="20">
        <v>4.5390070921985819E-2</v>
      </c>
    </row>
    <row r="406" spans="1:9">
      <c r="C406" s="27" t="s">
        <v>273</v>
      </c>
      <c r="D406" s="27"/>
      <c r="E406" s="20" t="s">
        <v>105</v>
      </c>
      <c r="F406" s="20" t="e">
        <f>E406*(365.25/7)</f>
        <v>#VALUE!</v>
      </c>
      <c r="G406" s="20">
        <v>3.40425531914893E-2</v>
      </c>
    </row>
    <row r="407" spans="1:9">
      <c r="C407" s="27" t="s">
        <v>274</v>
      </c>
      <c r="D407" s="27"/>
      <c r="E407" s="20">
        <f>G407*E403</f>
        <v>0.63659574468085112</v>
      </c>
      <c r="F407" s="20">
        <f>E407*(365.25/7)</f>
        <v>33.21665653495441</v>
      </c>
      <c r="G407" s="20">
        <v>3.1205673758865252E-2</v>
      </c>
    </row>
    <row r="408" spans="1:9">
      <c r="C408" s="27"/>
      <c r="D408" s="37" t="s">
        <v>264</v>
      </c>
      <c r="H408" s="26">
        <f>B523</f>
        <v>2.9038819929717501E-5</v>
      </c>
    </row>
    <row r="409" spans="1:9" s="27" customFormat="1">
      <c r="B409" s="27" t="s">
        <v>64</v>
      </c>
      <c r="E409" s="27">
        <f>E62</f>
        <v>6.4</v>
      </c>
      <c r="F409" s="27">
        <f>E409*(365.25/7)</f>
        <v>333.94285714285718</v>
      </c>
      <c r="G409" s="27">
        <v>1</v>
      </c>
      <c r="H409" s="28"/>
      <c r="I409" s="27">
        <f>F409*H411</f>
        <v>9.6973064953868055E-3</v>
      </c>
    </row>
    <row r="410" spans="1:9">
      <c r="C410" s="27" t="s">
        <v>64</v>
      </c>
      <c r="D410" s="27"/>
      <c r="E410" s="20">
        <f>G410*E409</f>
        <v>6.4</v>
      </c>
      <c r="F410" s="20">
        <f>E410*(365.25/7)</f>
        <v>333.94285714285718</v>
      </c>
      <c r="G410" s="20">
        <v>1</v>
      </c>
    </row>
    <row r="411" spans="1:9">
      <c r="C411" s="27"/>
      <c r="D411" s="37" t="s">
        <v>264</v>
      </c>
      <c r="H411" s="26">
        <f>B523</f>
        <v>2.9038819929717501E-5</v>
      </c>
    </row>
    <row r="412" spans="1:9" s="27" customFormat="1">
      <c r="B412" s="27" t="s">
        <v>65</v>
      </c>
      <c r="E412" s="27">
        <f>E63</f>
        <v>0.7</v>
      </c>
      <c r="F412" s="27">
        <f>E412*(365.25/7)</f>
        <v>36.524999999999999</v>
      </c>
      <c r="G412" s="27">
        <v>1</v>
      </c>
      <c r="H412" s="28"/>
      <c r="I412" s="27">
        <f>0</f>
        <v>0</v>
      </c>
    </row>
    <row r="413" spans="1:9">
      <c r="C413" s="27" t="s">
        <v>65</v>
      </c>
      <c r="D413" s="27"/>
      <c r="E413" s="20">
        <f>G413*E412</f>
        <v>0.7</v>
      </c>
      <c r="F413" s="20">
        <f>E413*(365.25/7)</f>
        <v>36.524999999999999</v>
      </c>
      <c r="G413" s="20">
        <v>1</v>
      </c>
    </row>
    <row r="414" spans="1:9" s="27" customFormat="1">
      <c r="B414" s="27" t="s">
        <v>66</v>
      </c>
      <c r="E414" s="27">
        <f>E424-SUM(E418,E412,E409,E403)</f>
        <v>0.10000000000000142</v>
      </c>
      <c r="F414" s="27">
        <f>E414*(365.25/7)</f>
        <v>5.2178571428572171</v>
      </c>
      <c r="G414" s="27">
        <v>1</v>
      </c>
      <c r="H414" s="28"/>
      <c r="I414" s="27">
        <f>F414*AVERAGE(H416:H417)</f>
        <v>3.2272620079195117E-4</v>
      </c>
    </row>
    <row r="415" spans="1:9">
      <c r="C415" s="27" t="s">
        <v>66</v>
      </c>
      <c r="D415" s="27"/>
      <c r="E415" s="20">
        <f>G415*E414</f>
        <v>0.10000000000000142</v>
      </c>
      <c r="F415" s="20">
        <f>E415*(365.25/7)</f>
        <v>5.2178571428572171</v>
      </c>
      <c r="G415" s="20">
        <v>1</v>
      </c>
    </row>
    <row r="416" spans="1:9">
      <c r="C416" s="27"/>
      <c r="D416" s="1" t="s">
        <v>144</v>
      </c>
      <c r="H416" s="26">
        <f>B541</f>
        <v>6.1464811934113902E-5</v>
      </c>
    </row>
    <row r="417" spans="1:12">
      <c r="C417" s="27"/>
      <c r="D417" s="1" t="s">
        <v>275</v>
      </c>
      <c r="H417" s="26">
        <f>B542</f>
        <v>6.2235853667179795E-5</v>
      </c>
    </row>
    <row r="418" spans="1:12" s="27" customFormat="1">
      <c r="B418" s="27" t="s">
        <v>67</v>
      </c>
      <c r="E418" s="27">
        <f>E65</f>
        <v>3.5</v>
      </c>
      <c r="F418" s="27">
        <f>E418*(365.25/7)</f>
        <v>182.625</v>
      </c>
      <c r="G418" s="27">
        <v>1</v>
      </c>
      <c r="H418" s="28"/>
      <c r="I418" s="27">
        <f>F418*AVERAGE(H420:H422)</f>
        <v>0.11963846379991139</v>
      </c>
    </row>
    <row r="419" spans="1:12">
      <c r="C419" s="27" t="s">
        <v>67</v>
      </c>
      <c r="D419" s="27"/>
      <c r="E419" s="20">
        <f>G419*E418</f>
        <v>3.5</v>
      </c>
      <c r="F419" s="20">
        <f>E419*(365.25/7)</f>
        <v>182.625</v>
      </c>
      <c r="G419" s="20">
        <v>1</v>
      </c>
    </row>
    <row r="420" spans="1:12">
      <c r="C420" s="27"/>
      <c r="D420" s="3" t="s">
        <v>224</v>
      </c>
      <c r="H420" s="26">
        <f>B552</f>
        <v>6.4416922067432405E-5</v>
      </c>
    </row>
    <row r="421" spans="1:12">
      <c r="C421" s="27"/>
      <c r="D421" s="34" t="s">
        <v>193</v>
      </c>
      <c r="H421" s="26">
        <f>B511</f>
        <v>1.81334312242693E-3</v>
      </c>
    </row>
    <row r="422" spans="1:12">
      <c r="C422" s="27"/>
      <c r="D422" s="30" t="s">
        <v>276</v>
      </c>
      <c r="F422" s="27"/>
      <c r="H422" s="26">
        <f>B510</f>
        <v>8.75535292208143E-5</v>
      </c>
    </row>
    <row r="423" spans="1:12">
      <c r="C423" s="27"/>
      <c r="D423" s="27"/>
    </row>
    <row r="424" spans="1:12" s="31" customFormat="1">
      <c r="A424" s="31" t="s">
        <v>277</v>
      </c>
      <c r="E424" s="31">
        <f>E60</f>
        <v>31.1</v>
      </c>
      <c r="F424" s="31">
        <f>E424*(365.25/7)</f>
        <v>1622.7535714285716</v>
      </c>
      <c r="H424" s="32"/>
      <c r="I424" s="31">
        <f>SUM(I403,I409,I412,I414,I418)</f>
        <v>0.16056866095013558</v>
      </c>
    </row>
    <row r="425" spans="1:12">
      <c r="F425" s="27"/>
    </row>
    <row r="426" spans="1:12" s="31" customFormat="1">
      <c r="A426" s="31" t="s">
        <v>278</v>
      </c>
      <c r="E426" s="31">
        <v>0</v>
      </c>
      <c r="F426" s="31">
        <f>E426*(365.25/7)</f>
        <v>0</v>
      </c>
      <c r="H426" s="32"/>
      <c r="I426" s="31">
        <f>0</f>
        <v>0</v>
      </c>
    </row>
    <row r="427" spans="1:12">
      <c r="F427" s="27"/>
    </row>
    <row r="428" spans="1:12" s="31" customFormat="1">
      <c r="A428" s="31" t="s">
        <v>279</v>
      </c>
      <c r="E428" s="31">
        <f>E3</f>
        <v>759.3</v>
      </c>
      <c r="F428" s="31">
        <f>E428*(365.25/7)</f>
        <v>39619.189285714288</v>
      </c>
      <c r="H428" s="32"/>
      <c r="I428" s="40">
        <f>SUM(I424,I400,I361,I346,I301,I289,I251,I234,I200,I154,I135,I122)</f>
        <v>11.728726728586754</v>
      </c>
    </row>
    <row r="431" spans="1:12" s="43" customFormat="1">
      <c r="A431" s="27" t="s">
        <v>280</v>
      </c>
      <c r="B431" s="27" t="s">
        <v>380</v>
      </c>
      <c r="C431" s="27" t="s">
        <v>282</v>
      </c>
      <c r="D431" s="20"/>
      <c r="E431" s="20"/>
      <c r="F431" s="20"/>
      <c r="G431" s="20"/>
      <c r="H431" s="26"/>
      <c r="I431" s="20"/>
      <c r="J431" s="20"/>
      <c r="K431" s="20"/>
      <c r="L431" s="20"/>
    </row>
    <row r="432" spans="1:12" s="43" customFormat="1">
      <c r="A432" s="27" t="s">
        <v>283</v>
      </c>
      <c r="B432" s="20">
        <f>I122</f>
        <v>1.3373821059306858</v>
      </c>
      <c r="C432" s="20">
        <v>1.4982849187858709</v>
      </c>
      <c r="D432" s="20"/>
      <c r="E432" s="20"/>
      <c r="F432" s="20"/>
      <c r="G432" s="20"/>
      <c r="H432" s="26"/>
      <c r="I432" s="20"/>
      <c r="J432" s="20"/>
      <c r="K432" s="20"/>
      <c r="L432" s="20"/>
    </row>
    <row r="433" spans="1:12" s="43" customFormat="1">
      <c r="A433" s="27" t="s">
        <v>284</v>
      </c>
      <c r="B433" s="20">
        <f>I135</f>
        <v>0.20660860677260653</v>
      </c>
      <c r="C433" s="20">
        <v>0.229285161174478</v>
      </c>
      <c r="D433" s="20"/>
      <c r="E433" s="20"/>
      <c r="F433" s="20"/>
      <c r="G433" s="20"/>
      <c r="H433" s="26"/>
      <c r="I433" s="20"/>
      <c r="J433" s="20"/>
      <c r="K433" s="20"/>
      <c r="L433" s="20"/>
    </row>
    <row r="434" spans="1:12" s="43" customFormat="1">
      <c r="A434" s="27" t="s">
        <v>285</v>
      </c>
      <c r="B434" s="20">
        <f>I154</f>
        <v>0.28445970235440593</v>
      </c>
      <c r="C434" s="20">
        <v>0.25503283659360526</v>
      </c>
      <c r="D434" s="20"/>
      <c r="E434" s="20"/>
      <c r="F434" s="20"/>
      <c r="G434" s="20"/>
      <c r="H434" s="26"/>
      <c r="I434" s="20"/>
      <c r="J434" s="20"/>
      <c r="K434" s="20"/>
      <c r="L434" s="20"/>
    </row>
    <row r="435" spans="1:12" s="43" customFormat="1">
      <c r="A435" s="27" t="s">
        <v>286</v>
      </c>
      <c r="B435" s="20">
        <f>I200</f>
        <v>3.9074557534282959</v>
      </c>
      <c r="C435" s="20">
        <v>4.174658317559186</v>
      </c>
      <c r="D435" s="20"/>
      <c r="E435" s="20"/>
      <c r="F435" s="20"/>
      <c r="G435" s="20"/>
      <c r="H435" s="26"/>
      <c r="I435" s="20"/>
      <c r="J435" s="20"/>
      <c r="K435" s="20"/>
      <c r="L435" s="20"/>
    </row>
    <row r="436" spans="1:12" s="43" customFormat="1">
      <c r="A436" s="27" t="s">
        <v>287</v>
      </c>
      <c r="B436" s="20">
        <f>I234</f>
        <v>0.28300463261590048</v>
      </c>
      <c r="C436" s="20">
        <v>0.39644429579190527</v>
      </c>
      <c r="D436" s="20"/>
      <c r="E436" s="20"/>
      <c r="F436" s="20"/>
      <c r="G436" s="20"/>
      <c r="H436" s="26"/>
      <c r="I436" s="20"/>
      <c r="J436" s="20"/>
      <c r="K436" s="20"/>
      <c r="L436" s="20"/>
    </row>
    <row r="437" spans="1:12" s="43" customFormat="1">
      <c r="A437" s="27" t="s">
        <v>288</v>
      </c>
      <c r="B437" s="20">
        <f>I251</f>
        <v>7.0206987276761113E-2</v>
      </c>
      <c r="C437" s="20">
        <v>9.638855451511924E-2</v>
      </c>
      <c r="D437" s="20"/>
      <c r="E437" s="20"/>
      <c r="F437" s="20"/>
      <c r="G437" s="20"/>
      <c r="H437" s="26"/>
      <c r="I437" s="20"/>
      <c r="J437" s="20"/>
      <c r="K437" s="20"/>
      <c r="L437" s="20"/>
    </row>
    <row r="438" spans="1:12" s="43" customFormat="1">
      <c r="A438" s="27" t="s">
        <v>289</v>
      </c>
      <c r="B438" s="20">
        <f>I289</f>
        <v>4.5757938419080908</v>
      </c>
      <c r="C438" s="20">
        <v>5.1148730855003457</v>
      </c>
      <c r="D438" s="20"/>
      <c r="E438" s="20"/>
      <c r="F438" s="27"/>
      <c r="G438" s="44"/>
      <c r="H438" s="26"/>
      <c r="I438" s="20"/>
      <c r="J438" s="20"/>
      <c r="K438" s="20"/>
      <c r="L438" s="20"/>
    </row>
    <row r="439" spans="1:12" s="43" customFormat="1">
      <c r="A439" s="27" t="s">
        <v>290</v>
      </c>
      <c r="B439" s="20">
        <f>I301</f>
        <v>7.9126145051511498E-2</v>
      </c>
      <c r="C439" s="20">
        <v>7.5589227765231581E-2</v>
      </c>
      <c r="D439" s="20"/>
      <c r="E439" s="20"/>
      <c r="F439" s="20"/>
      <c r="G439" s="20"/>
      <c r="H439" s="26"/>
      <c r="I439" s="20"/>
      <c r="J439" s="20"/>
      <c r="K439" s="20"/>
      <c r="L439" s="20"/>
    </row>
    <row r="440" spans="1:12" s="43" customFormat="1">
      <c r="A440" s="27" t="s">
        <v>291</v>
      </c>
      <c r="B440" s="43">
        <f>I346</f>
        <v>0.63556256010625611</v>
      </c>
      <c r="C440" s="20">
        <v>0.7514937726202322</v>
      </c>
      <c r="D440" s="20"/>
      <c r="E440" s="20"/>
      <c r="F440" s="20"/>
      <c r="G440" s="20"/>
      <c r="H440" s="26"/>
      <c r="I440" s="20"/>
      <c r="J440" s="20"/>
      <c r="K440" s="20"/>
      <c r="L440" s="20"/>
    </row>
    <row r="441" spans="1:12" s="43" customFormat="1">
      <c r="A441" s="27" t="s">
        <v>292</v>
      </c>
      <c r="B441" s="43">
        <f>I361</f>
        <v>0</v>
      </c>
      <c r="C441" s="20">
        <v>0</v>
      </c>
      <c r="D441" s="20"/>
      <c r="E441" s="20"/>
      <c r="F441" s="20"/>
      <c r="G441" s="20"/>
      <c r="H441" s="26"/>
      <c r="I441" s="20"/>
      <c r="J441" s="20"/>
      <c r="K441" s="20"/>
      <c r="L441" s="20"/>
    </row>
    <row r="442" spans="1:12" s="43" customFormat="1">
      <c r="A442" s="27" t="s">
        <v>293</v>
      </c>
      <c r="B442" s="20">
        <f>I400</f>
        <v>0.18855773219210323</v>
      </c>
      <c r="C442" s="20">
        <v>0.2707198582401249</v>
      </c>
      <c r="D442" s="20"/>
      <c r="E442" s="20"/>
      <c r="F442" s="20"/>
      <c r="G442" s="20"/>
      <c r="H442" s="26"/>
      <c r="I442" s="20"/>
      <c r="J442" s="20"/>
      <c r="K442" s="20"/>
      <c r="L442" s="20"/>
    </row>
    <row r="443" spans="1:12" s="43" customFormat="1">
      <c r="A443" s="27" t="s">
        <v>294</v>
      </c>
      <c r="B443" s="20">
        <f>I424</f>
        <v>0.16056866095013558</v>
      </c>
      <c r="C443" s="20">
        <v>0.38261028950942422</v>
      </c>
      <c r="D443" s="20"/>
      <c r="E443" s="20"/>
      <c r="F443" s="20"/>
      <c r="G443" s="20"/>
      <c r="H443" s="26"/>
      <c r="I443" s="20"/>
      <c r="J443" s="20"/>
      <c r="K443" s="20"/>
      <c r="L443" s="20"/>
    </row>
    <row r="444" spans="1:12" s="43" customFormat="1">
      <c r="A444" s="27" t="s">
        <v>295</v>
      </c>
      <c r="B444" s="27">
        <f>SUM(B432:B443)</f>
        <v>11.728726728586752</v>
      </c>
      <c r="C444" s="27">
        <v>13.245380318055522</v>
      </c>
      <c r="D444" s="20"/>
      <c r="E444" s="20"/>
      <c r="F444" s="20"/>
      <c r="G444" s="20"/>
      <c r="H444" s="26"/>
      <c r="I444" s="20"/>
      <c r="J444" s="20"/>
      <c r="K444" s="20"/>
      <c r="L444" s="20"/>
    </row>
    <row r="450" spans="1:2">
      <c r="A450" s="45" t="s">
        <v>326</v>
      </c>
      <c r="B450" s="44"/>
    </row>
    <row r="451" spans="1:2">
      <c r="A451" s="45" t="s">
        <v>327</v>
      </c>
      <c r="B451" s="44" t="s">
        <v>328</v>
      </c>
    </row>
    <row r="452" spans="1:2">
      <c r="A452" s="46" t="s">
        <v>81</v>
      </c>
      <c r="B452" s="43">
        <v>2.0753625014341401E-4</v>
      </c>
    </row>
    <row r="453" spans="1:2">
      <c r="A453" s="46" t="s">
        <v>85</v>
      </c>
      <c r="B453" s="43">
        <v>1.8123600379630399E-4</v>
      </c>
    </row>
    <row r="454" spans="1:2">
      <c r="A454" s="46" t="s">
        <v>93</v>
      </c>
      <c r="B454" s="43">
        <v>1.4866358173675799E-4</v>
      </c>
    </row>
    <row r="455" spans="1:2">
      <c r="A455" s="46" t="s">
        <v>86</v>
      </c>
      <c r="B455" s="43">
        <v>2.9047921153145501E-4</v>
      </c>
    </row>
    <row r="456" spans="1:2">
      <c r="A456" s="46" t="s">
        <v>329</v>
      </c>
      <c r="B456" s="43">
        <v>2.8815986355312199E-4</v>
      </c>
    </row>
    <row r="457" spans="1:2">
      <c r="A457" s="46" t="s">
        <v>89</v>
      </c>
      <c r="B457" s="43">
        <v>5.8372345228633899E-4</v>
      </c>
    </row>
    <row r="458" spans="1:2">
      <c r="A458" s="46" t="s">
        <v>330</v>
      </c>
      <c r="B458" s="43">
        <v>2.8808688751685098E-4</v>
      </c>
    </row>
    <row r="459" spans="1:2">
      <c r="A459" s="46" t="s">
        <v>152</v>
      </c>
      <c r="B459" s="43">
        <v>2.53969779965583E-4</v>
      </c>
    </row>
    <row r="460" spans="1:2">
      <c r="A460" s="46" t="s">
        <v>331</v>
      </c>
      <c r="B460" s="43">
        <v>1.46572502077181E-4</v>
      </c>
    </row>
    <row r="461" spans="1:2">
      <c r="A461" s="46" t="s">
        <v>332</v>
      </c>
      <c r="B461" s="43">
        <v>2.7242293436714299E-4</v>
      </c>
    </row>
    <row r="462" spans="1:2">
      <c r="A462" s="46" t="s">
        <v>333</v>
      </c>
      <c r="B462" s="43">
        <v>1.7922815925589799E-4</v>
      </c>
    </row>
    <row r="463" spans="1:2">
      <c r="A463" s="46" t="s">
        <v>87</v>
      </c>
      <c r="B463" s="43">
        <v>2.21286919110788E-4</v>
      </c>
    </row>
    <row r="464" spans="1:2">
      <c r="A464" s="46" t="s">
        <v>90</v>
      </c>
      <c r="B464" s="43">
        <v>3.3330348984453301E-4</v>
      </c>
    </row>
    <row r="465" spans="1:2">
      <c r="A465" s="46" t="s">
        <v>94</v>
      </c>
      <c r="B465" s="43">
        <v>2.4173711069267601E-4</v>
      </c>
    </row>
    <row r="466" spans="1:2">
      <c r="A466" s="46" t="s">
        <v>82</v>
      </c>
      <c r="B466" s="43">
        <v>1.8436804730104599E-4</v>
      </c>
    </row>
    <row r="467" spans="1:2">
      <c r="A467" s="46" t="s">
        <v>101</v>
      </c>
      <c r="B467" s="43">
        <v>1.6096116897416801E-4</v>
      </c>
    </row>
    <row r="468" spans="1:2">
      <c r="A468" s="46" t="s">
        <v>125</v>
      </c>
      <c r="B468" s="43">
        <v>1.9783800273003599E-4</v>
      </c>
    </row>
    <row r="469" spans="1:2">
      <c r="A469" s="46" t="s">
        <v>126</v>
      </c>
      <c r="B469" s="43">
        <v>9.1374598860871899E-5</v>
      </c>
    </row>
    <row r="470" spans="1:2">
      <c r="A470" s="46" t="s">
        <v>134</v>
      </c>
      <c r="B470" s="43">
        <v>2.4622324151349502E-4</v>
      </c>
    </row>
    <row r="471" spans="1:2">
      <c r="A471" s="46" t="s">
        <v>234</v>
      </c>
      <c r="B471" s="43">
        <v>3.9381252395114002E-4</v>
      </c>
    </row>
    <row r="472" spans="1:2">
      <c r="A472" s="46" t="s">
        <v>334</v>
      </c>
      <c r="B472" s="43">
        <v>1.8101149752481699E-4</v>
      </c>
    </row>
    <row r="473" spans="1:2">
      <c r="A473" s="46" t="s">
        <v>154</v>
      </c>
      <c r="B473" s="43">
        <v>1.7979330347713199E-4</v>
      </c>
    </row>
    <row r="474" spans="1:2">
      <c r="A474" s="46" t="s">
        <v>335</v>
      </c>
      <c r="B474" s="43">
        <v>6.1980890843304896E-4</v>
      </c>
    </row>
    <row r="475" spans="1:2">
      <c r="A475" s="46" t="s">
        <v>219</v>
      </c>
      <c r="B475" s="43">
        <v>4.1368375625563399E-4</v>
      </c>
    </row>
    <row r="476" spans="1:2">
      <c r="A476" s="46" t="s">
        <v>173</v>
      </c>
      <c r="B476" s="43">
        <v>1.3154789046745599E-4</v>
      </c>
    </row>
    <row r="477" spans="1:2">
      <c r="A477" s="46" t="s">
        <v>336</v>
      </c>
      <c r="B477" s="43">
        <v>1.5918692023663599E-4</v>
      </c>
    </row>
    <row r="478" spans="1:2">
      <c r="A478" s="46" t="s">
        <v>133</v>
      </c>
      <c r="B478" s="43">
        <v>4.6337524758036899E-4</v>
      </c>
    </row>
    <row r="479" spans="1:2">
      <c r="A479" s="46" t="s">
        <v>132</v>
      </c>
      <c r="B479" s="43">
        <v>8.3899075325234501E-4</v>
      </c>
    </row>
    <row r="480" spans="1:2">
      <c r="A480" s="46" t="s">
        <v>337</v>
      </c>
      <c r="B480" s="43">
        <v>1.9411468544791501E-4</v>
      </c>
    </row>
    <row r="481" spans="1:2">
      <c r="A481" s="46" t="s">
        <v>190</v>
      </c>
      <c r="B481" s="43">
        <v>9.9021399008583497E-5</v>
      </c>
    </row>
    <row r="482" spans="1:2">
      <c r="A482" s="46" t="s">
        <v>165</v>
      </c>
      <c r="B482" s="43">
        <v>1.32303833438743E-4</v>
      </c>
    </row>
    <row r="483" spans="1:2">
      <c r="A483" s="46" t="s">
        <v>338</v>
      </c>
      <c r="B483" s="43">
        <v>1.17251066520812E-4</v>
      </c>
    </row>
    <row r="484" spans="1:2">
      <c r="A484" s="46" t="s">
        <v>160</v>
      </c>
      <c r="B484" s="43">
        <v>1.73504178510735E-4</v>
      </c>
    </row>
    <row r="485" spans="1:2">
      <c r="A485" s="46" t="s">
        <v>169</v>
      </c>
      <c r="B485" s="43">
        <v>1.4624047532590801E-4</v>
      </c>
    </row>
    <row r="486" spans="1:2">
      <c r="A486" s="46" t="s">
        <v>339</v>
      </c>
      <c r="B486" s="43">
        <v>1.8430994317117501E-3</v>
      </c>
    </row>
    <row r="487" spans="1:2">
      <c r="A487" s="46" t="s">
        <v>340</v>
      </c>
      <c r="B487" s="43">
        <v>4.5915903845058001E-4</v>
      </c>
    </row>
    <row r="488" spans="1:2">
      <c r="A488" s="46" t="s">
        <v>150</v>
      </c>
      <c r="B488" s="43">
        <v>6.9813314876405498E-4</v>
      </c>
    </row>
    <row r="489" spans="1:2">
      <c r="A489" s="46" t="s">
        <v>140</v>
      </c>
      <c r="B489" s="43">
        <v>1.2032980248552E-4</v>
      </c>
    </row>
    <row r="490" spans="1:2">
      <c r="A490" s="46" t="s">
        <v>341</v>
      </c>
      <c r="B490" s="43">
        <v>8.5690273896221405E-5</v>
      </c>
    </row>
    <row r="491" spans="1:2">
      <c r="A491" s="46" t="s">
        <v>142</v>
      </c>
      <c r="B491" s="43">
        <v>1.5953121990601601E-4</v>
      </c>
    </row>
    <row r="492" spans="1:2">
      <c r="A492" s="46" t="s">
        <v>342</v>
      </c>
      <c r="B492" s="43">
        <v>1.3408117941004401E-4</v>
      </c>
    </row>
    <row r="493" spans="1:2">
      <c r="A493" s="46" t="s">
        <v>343</v>
      </c>
      <c r="B493" s="43">
        <v>1.7270742253927801E-4</v>
      </c>
    </row>
    <row r="494" spans="1:2">
      <c r="A494" s="46" t="s">
        <v>344</v>
      </c>
      <c r="B494" s="43">
        <v>1.5740430761049999E-4</v>
      </c>
    </row>
    <row r="495" spans="1:2">
      <c r="A495" s="46" t="s">
        <v>345</v>
      </c>
      <c r="B495" s="43">
        <v>1.1560552369626E-4</v>
      </c>
    </row>
    <row r="496" spans="1:2">
      <c r="A496" s="46" t="s">
        <v>346</v>
      </c>
      <c r="B496" s="43">
        <v>2.1329899787379499E-4</v>
      </c>
    </row>
    <row r="497" spans="1:2">
      <c r="A497" s="46" t="s">
        <v>347</v>
      </c>
      <c r="B497" s="43">
        <v>1.01459236774059E-4</v>
      </c>
    </row>
    <row r="498" spans="1:2">
      <c r="A498" s="46" t="s">
        <v>348</v>
      </c>
      <c r="B498" s="43">
        <v>1.0828964063666499E-4</v>
      </c>
    </row>
    <row r="499" spans="1:2">
      <c r="A499" s="46" t="s">
        <v>349</v>
      </c>
      <c r="B499" s="43">
        <v>2.3891685819187701E-4</v>
      </c>
    </row>
    <row r="500" spans="1:2">
      <c r="A500" s="46" t="s">
        <v>350</v>
      </c>
      <c r="B500" s="43">
        <v>1.3782992892101399E-4</v>
      </c>
    </row>
    <row r="501" spans="1:2">
      <c r="A501" s="46" t="s">
        <v>351</v>
      </c>
      <c r="B501" s="43">
        <v>6.5889773886861405E-5</v>
      </c>
    </row>
    <row r="502" spans="1:2">
      <c r="A502" s="46" t="s">
        <v>352</v>
      </c>
      <c r="B502" s="43">
        <v>8.3250596301136104E-5</v>
      </c>
    </row>
    <row r="503" spans="1:2">
      <c r="A503" s="46" t="s">
        <v>353</v>
      </c>
      <c r="B503" s="43">
        <v>1.4476978251170501E-4</v>
      </c>
    </row>
    <row r="504" spans="1:2">
      <c r="A504" s="46" t="s">
        <v>354</v>
      </c>
      <c r="B504" s="43">
        <v>9.0988016740602099E-5</v>
      </c>
    </row>
    <row r="505" spans="1:2">
      <c r="A505" s="46" t="s">
        <v>355</v>
      </c>
      <c r="B505" s="43">
        <v>1.0916971520976299E-4</v>
      </c>
    </row>
    <row r="506" spans="1:2">
      <c r="A506" s="46" t="s">
        <v>356</v>
      </c>
      <c r="B506" s="43">
        <v>1.07206144858949E-4</v>
      </c>
    </row>
    <row r="507" spans="1:2">
      <c r="A507" s="46" t="s">
        <v>357</v>
      </c>
      <c r="B507" s="43">
        <v>9.6305357477517104E-5</v>
      </c>
    </row>
    <row r="508" spans="1:2">
      <c r="A508" s="46" t="s">
        <v>358</v>
      </c>
      <c r="B508" s="43">
        <v>1.29789743274594E-4</v>
      </c>
    </row>
    <row r="509" spans="1:2">
      <c r="A509" s="46" t="s">
        <v>235</v>
      </c>
      <c r="B509" s="43">
        <v>9.8223089726800898E-5</v>
      </c>
    </row>
    <row r="510" spans="1:2">
      <c r="A510" s="46" t="s">
        <v>276</v>
      </c>
      <c r="B510" s="43">
        <v>8.75535292208143E-5</v>
      </c>
    </row>
    <row r="511" spans="1:2">
      <c r="A511" s="46" t="s">
        <v>193</v>
      </c>
      <c r="B511" s="43">
        <v>1.81334312242693E-3</v>
      </c>
    </row>
    <row r="512" spans="1:2">
      <c r="A512" s="46" t="s">
        <v>199</v>
      </c>
      <c r="B512" s="43">
        <v>1.6495583889185E-3</v>
      </c>
    </row>
    <row r="513" spans="1:2">
      <c r="A513" s="46" t="s">
        <v>205</v>
      </c>
      <c r="B513" s="43">
        <v>5.2202933843232299E-4</v>
      </c>
    </row>
    <row r="514" spans="1:2">
      <c r="A514" s="46" t="s">
        <v>202</v>
      </c>
      <c r="B514" s="43">
        <v>8.1088028214834705E-4</v>
      </c>
    </row>
    <row r="515" spans="1:2">
      <c r="A515" s="46" t="s">
        <v>209</v>
      </c>
      <c r="B515" s="43">
        <v>2.1634600555183199E-4</v>
      </c>
    </row>
    <row r="516" spans="1:2">
      <c r="A516" s="46" t="s">
        <v>197</v>
      </c>
      <c r="B516" s="43">
        <v>2.1767459002886499E-4</v>
      </c>
    </row>
    <row r="517" spans="1:2">
      <c r="A517" s="46" t="s">
        <v>359</v>
      </c>
      <c r="B517" s="43">
        <v>1.55696551277535E-4</v>
      </c>
    </row>
    <row r="518" spans="1:2">
      <c r="A518" s="46" t="s">
        <v>360</v>
      </c>
      <c r="B518" s="43">
        <v>1.7709815444404199E-4</v>
      </c>
    </row>
    <row r="519" spans="1:2">
      <c r="A519" s="46" t="s">
        <v>361</v>
      </c>
      <c r="B519" s="43">
        <v>6.8257427748858002E-5</v>
      </c>
    </row>
    <row r="520" spans="1:2">
      <c r="A520" s="46" t="s">
        <v>362</v>
      </c>
      <c r="B520" s="43">
        <v>5.5276259038110898E-5</v>
      </c>
    </row>
    <row r="521" spans="1:2">
      <c r="A521" s="46" t="s">
        <v>363</v>
      </c>
      <c r="B521" s="43">
        <v>3.59388633311674E-5</v>
      </c>
    </row>
    <row r="522" spans="1:2">
      <c r="A522" s="46" t="s">
        <v>364</v>
      </c>
      <c r="B522" s="43">
        <v>4.0180647813054398E-5</v>
      </c>
    </row>
    <row r="523" spans="1:2">
      <c r="A523" s="46" t="s">
        <v>365</v>
      </c>
      <c r="B523" s="43">
        <v>2.9038819929717501E-5</v>
      </c>
    </row>
    <row r="524" spans="1:2">
      <c r="A524" s="46" t="s">
        <v>253</v>
      </c>
      <c r="B524" s="43">
        <v>2.9774278329510701E-5</v>
      </c>
    </row>
    <row r="525" spans="1:2">
      <c r="A525" s="46" t="s">
        <v>260</v>
      </c>
      <c r="B525" s="43">
        <v>3.1499363792990501E-5</v>
      </c>
    </row>
    <row r="526" spans="1:2">
      <c r="A526" s="46" t="s">
        <v>366</v>
      </c>
      <c r="B526" s="43">
        <v>8.1188736822408096E-5</v>
      </c>
    </row>
    <row r="527" spans="1:2">
      <c r="A527" s="46" t="s">
        <v>367</v>
      </c>
      <c r="B527" s="43">
        <v>4.0120799665927201E-5</v>
      </c>
    </row>
    <row r="528" spans="1:2">
      <c r="A528" s="46" t="s">
        <v>167</v>
      </c>
      <c r="B528" s="43">
        <v>5.4328844022477301E-5</v>
      </c>
    </row>
    <row r="529" spans="1:2">
      <c r="A529" s="46" t="s">
        <v>128</v>
      </c>
      <c r="B529" s="43">
        <v>5.8936399512656897E-5</v>
      </c>
    </row>
    <row r="530" spans="1:2">
      <c r="A530" s="46" t="s">
        <v>368</v>
      </c>
      <c r="B530" s="43">
        <v>1.20016191811748E-4</v>
      </c>
    </row>
    <row r="531" spans="1:2">
      <c r="A531" s="46" t="s">
        <v>268</v>
      </c>
      <c r="B531" s="43">
        <v>5.5162550217499002E-5</v>
      </c>
    </row>
    <row r="532" spans="1:2">
      <c r="A532" s="46" t="s">
        <v>156</v>
      </c>
      <c r="B532" s="43">
        <v>5.0620074646983798E-5</v>
      </c>
    </row>
    <row r="533" spans="1:2">
      <c r="A533" s="46" t="s">
        <v>369</v>
      </c>
      <c r="B533" s="43">
        <v>7.9149640560297998E-5</v>
      </c>
    </row>
    <row r="534" spans="1:2">
      <c r="A534" s="46" t="s">
        <v>370</v>
      </c>
      <c r="B534" s="43">
        <v>3.1201166973153398E-5</v>
      </c>
    </row>
    <row r="535" spans="1:2">
      <c r="A535" s="46" t="s">
        <v>371</v>
      </c>
      <c r="B535" s="43">
        <v>6.9243030430243694E-5</v>
      </c>
    </row>
    <row r="536" spans="1:2">
      <c r="A536" s="46" t="s">
        <v>226</v>
      </c>
      <c r="B536" s="43">
        <v>5.2516034752206799E-5</v>
      </c>
    </row>
    <row r="537" spans="1:2">
      <c r="A537" s="46" t="s">
        <v>372</v>
      </c>
      <c r="B537" s="43">
        <v>5.05135625216514E-5</v>
      </c>
    </row>
    <row r="538" spans="1:2">
      <c r="A538" s="46" t="s">
        <v>373</v>
      </c>
      <c r="B538" s="43">
        <v>9.8108930097961204E-5</v>
      </c>
    </row>
    <row r="539" spans="1:2">
      <c r="A539" s="46" t="s">
        <v>374</v>
      </c>
      <c r="B539" s="43">
        <v>5.2344475160434103E-5</v>
      </c>
    </row>
    <row r="540" spans="1:2">
      <c r="A540" s="46" t="s">
        <v>146</v>
      </c>
      <c r="B540" s="43">
        <v>7.6233566213980704E-5</v>
      </c>
    </row>
    <row r="541" spans="1:2">
      <c r="A541" s="46" t="s">
        <v>144</v>
      </c>
      <c r="B541" s="43">
        <v>6.1464811934113902E-5</v>
      </c>
    </row>
    <row r="542" spans="1:2">
      <c r="A542" s="46" t="s">
        <v>275</v>
      </c>
      <c r="B542" s="43">
        <v>6.2235853667179795E-5</v>
      </c>
    </row>
    <row r="543" spans="1:2">
      <c r="A543" s="46" t="s">
        <v>375</v>
      </c>
      <c r="B543" s="43">
        <v>9.5774710652273093E-5</v>
      </c>
    </row>
    <row r="544" spans="1:2">
      <c r="A544" s="46" t="s">
        <v>376</v>
      </c>
      <c r="B544" s="43">
        <v>4.8364818460676599E-5</v>
      </c>
    </row>
    <row r="545" spans="1:2">
      <c r="A545" s="46" t="s">
        <v>238</v>
      </c>
      <c r="B545" s="43">
        <v>3.824755326939E-5</v>
      </c>
    </row>
    <row r="546" spans="1:2">
      <c r="A546" s="46" t="s">
        <v>240</v>
      </c>
      <c r="B546" s="43">
        <v>5.6504860152661899E-5</v>
      </c>
    </row>
    <row r="547" spans="1:2">
      <c r="A547" s="46" t="s">
        <v>242</v>
      </c>
      <c r="B547" s="43">
        <v>9.3256242008266403E-5</v>
      </c>
    </row>
    <row r="548" spans="1:2">
      <c r="A548" s="46" t="s">
        <v>244</v>
      </c>
      <c r="B548" s="43">
        <v>8.2876669036578793E-5</v>
      </c>
    </row>
    <row r="549" spans="1:2">
      <c r="A549" s="46" t="s">
        <v>184</v>
      </c>
      <c r="B549" s="43">
        <v>6.5598012079341302E-5</v>
      </c>
    </row>
    <row r="550" spans="1:2">
      <c r="A550" s="46" t="s">
        <v>183</v>
      </c>
      <c r="B550" s="43">
        <v>4.2735705438346799E-5</v>
      </c>
    </row>
    <row r="551" spans="1:2">
      <c r="A551" s="46" t="s">
        <v>377</v>
      </c>
      <c r="B551" s="43">
        <v>7.3897970134956405E-5</v>
      </c>
    </row>
    <row r="552" spans="1:2">
      <c r="A552" s="46" t="s">
        <v>224</v>
      </c>
      <c r="B552" s="43">
        <v>6.4416922067432405E-5</v>
      </c>
    </row>
    <row r="553" spans="1:2">
      <c r="A553" s="46" t="s">
        <v>222</v>
      </c>
      <c r="B553" s="43">
        <v>1.10108923343847E-4</v>
      </c>
    </row>
    <row r="554" spans="1:2">
      <c r="A554" s="46" t="s">
        <v>228</v>
      </c>
      <c r="B554" s="43">
        <v>4.2448171015173903E-5</v>
      </c>
    </row>
    <row r="555" spans="1:2">
      <c r="A555" s="46" t="s">
        <v>139</v>
      </c>
      <c r="B555" s="43">
        <v>8.8923239838230102E-5</v>
      </c>
    </row>
    <row r="556" spans="1:2">
      <c r="A556" s="46" t="s">
        <v>175</v>
      </c>
      <c r="B556" s="43">
        <v>5.4382484929733503E-5</v>
      </c>
    </row>
    <row r="557" spans="1:2">
      <c r="A557" s="46" t="s">
        <v>378</v>
      </c>
      <c r="B557" s="43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8.xml><?xml version="1.0" encoding="utf-8"?>
<worksheet xmlns="http://schemas.openxmlformats.org/spreadsheetml/2006/main" xmlns:r="http://schemas.openxmlformats.org/officeDocument/2006/relationships">
  <dimension ref="A1:L557"/>
  <sheetViews>
    <sheetView topLeftCell="A411" workbookViewId="0">
      <selection activeCell="B444" sqref="B432:B444"/>
    </sheetView>
  </sheetViews>
  <sheetFormatPr defaultRowHeight="11.25"/>
  <cols>
    <col min="1" max="1" width="25.42578125" style="27" customWidth="1"/>
    <col min="2" max="2" width="34.85546875" style="20" customWidth="1"/>
    <col min="3" max="3" width="31.7109375" style="20" customWidth="1"/>
    <col min="4" max="4" width="29" style="20" customWidth="1"/>
    <col min="5" max="6" width="28.42578125" style="20" customWidth="1"/>
    <col min="7" max="7" width="9.140625" style="20"/>
    <col min="8" max="8" width="16.7109375" style="26" customWidth="1"/>
    <col min="9" max="9" width="10.5703125" style="20" bestFit="1" customWidth="1"/>
    <col min="10" max="11" width="9.140625" style="20"/>
    <col min="12" max="12" width="9.140625" style="20" customWidth="1"/>
    <col min="13" max="16384" width="9.140625" style="20"/>
  </cols>
  <sheetData>
    <row r="1" spans="1:8" ht="21">
      <c r="A1" s="50" t="s">
        <v>0</v>
      </c>
      <c r="B1" s="51"/>
      <c r="C1" s="51"/>
      <c r="D1" s="52"/>
      <c r="E1" s="19" t="s">
        <v>1</v>
      </c>
      <c r="H1" s="21"/>
    </row>
    <row r="2" spans="1:8" ht="12.75">
      <c r="A2" s="53" t="s">
        <v>2</v>
      </c>
      <c r="B2" s="54"/>
      <c r="C2" s="55"/>
      <c r="D2" s="22" t="s">
        <v>3</v>
      </c>
      <c r="E2" s="22" t="s">
        <v>3</v>
      </c>
      <c r="H2" s="21"/>
    </row>
    <row r="3" spans="1:8" ht="12.75">
      <c r="A3" s="56" t="s">
        <v>4</v>
      </c>
      <c r="B3" s="57"/>
      <c r="C3" s="58"/>
      <c r="D3" s="22" t="s">
        <v>3</v>
      </c>
      <c r="E3" s="10">
        <v>1079.8</v>
      </c>
      <c r="H3" s="21"/>
    </row>
    <row r="4" spans="1:8" ht="12.75">
      <c r="A4" s="59" t="s">
        <v>4</v>
      </c>
      <c r="B4" s="62" t="s">
        <v>5</v>
      </c>
      <c r="C4" s="63"/>
      <c r="D4" s="22" t="s">
        <v>3</v>
      </c>
      <c r="E4" s="8">
        <v>184</v>
      </c>
      <c r="H4" s="21"/>
    </row>
    <row r="5" spans="1:8" ht="12.75">
      <c r="A5" s="60"/>
      <c r="B5" s="47" t="s">
        <v>5</v>
      </c>
      <c r="C5" s="25" t="s">
        <v>6</v>
      </c>
      <c r="D5" s="22" t="s">
        <v>3</v>
      </c>
      <c r="E5" s="10">
        <v>15.9</v>
      </c>
      <c r="H5" s="21"/>
    </row>
    <row r="6" spans="1:8" ht="12.75">
      <c r="A6" s="60"/>
      <c r="B6" s="48"/>
      <c r="C6" s="25" t="s">
        <v>7</v>
      </c>
      <c r="D6" s="22" t="s">
        <v>3</v>
      </c>
      <c r="E6" s="8">
        <v>19.399999999999999</v>
      </c>
      <c r="H6" s="21"/>
    </row>
    <row r="7" spans="1:8" ht="12.75">
      <c r="A7" s="60"/>
      <c r="B7" s="48"/>
      <c r="C7" s="25" t="s">
        <v>8</v>
      </c>
      <c r="D7" s="22" t="s">
        <v>3</v>
      </c>
      <c r="E7" s="10">
        <v>70.400000000000006</v>
      </c>
      <c r="H7" s="21"/>
    </row>
    <row r="8" spans="1:8" ht="12.75">
      <c r="A8" s="60"/>
      <c r="B8" s="48"/>
      <c r="C8" s="25" t="s">
        <v>9</v>
      </c>
      <c r="D8" s="22" t="s">
        <v>3</v>
      </c>
      <c r="E8" s="8">
        <v>9.4</v>
      </c>
      <c r="H8" s="21"/>
    </row>
    <row r="9" spans="1:8" ht="21">
      <c r="A9" s="60"/>
      <c r="B9" s="49"/>
      <c r="C9" s="25" t="s">
        <v>10</v>
      </c>
      <c r="D9" s="22" t="s">
        <v>3</v>
      </c>
      <c r="E9" s="10">
        <v>68.900000000000006</v>
      </c>
      <c r="H9" s="21"/>
    </row>
    <row r="10" spans="1:8" ht="12.75" customHeight="1">
      <c r="A10" s="60"/>
      <c r="B10" s="62" t="s">
        <v>11</v>
      </c>
      <c r="C10" s="63"/>
      <c r="D10" s="22" t="s">
        <v>3</v>
      </c>
      <c r="E10" s="8">
        <v>43</v>
      </c>
      <c r="H10" s="21"/>
    </row>
    <row r="11" spans="1:8" ht="12.75" customHeight="1">
      <c r="A11" s="60"/>
      <c r="B11" s="47" t="s">
        <v>11</v>
      </c>
      <c r="C11" s="25" t="s">
        <v>12</v>
      </c>
      <c r="D11" s="22" t="s">
        <v>3</v>
      </c>
      <c r="E11" s="10">
        <v>34.200000000000003</v>
      </c>
      <c r="H11" s="21"/>
    </row>
    <row r="12" spans="1:8" ht="12.75">
      <c r="A12" s="60"/>
      <c r="B12" s="48"/>
      <c r="C12" s="25" t="s">
        <v>13</v>
      </c>
      <c r="D12" s="22" t="s">
        <v>3</v>
      </c>
      <c r="E12" s="8">
        <v>8.6999999999999993</v>
      </c>
      <c r="H12" s="21"/>
    </row>
    <row r="13" spans="1:8" ht="12.75">
      <c r="A13" s="60"/>
      <c r="B13" s="49"/>
      <c r="C13" s="25" t="s">
        <v>14</v>
      </c>
      <c r="D13" s="22" t="s">
        <v>3</v>
      </c>
      <c r="E13" s="10" t="s">
        <v>15</v>
      </c>
      <c r="H13" s="21"/>
    </row>
    <row r="14" spans="1:8" ht="12.75">
      <c r="A14" s="60"/>
      <c r="B14" s="62" t="s">
        <v>16</v>
      </c>
      <c r="C14" s="63"/>
      <c r="D14" s="22" t="s">
        <v>3</v>
      </c>
      <c r="E14" s="8">
        <v>46</v>
      </c>
      <c r="H14" s="21"/>
    </row>
    <row r="15" spans="1:8" ht="12.75">
      <c r="A15" s="60"/>
      <c r="B15" s="47" t="s">
        <v>16</v>
      </c>
      <c r="C15" s="25" t="s">
        <v>17</v>
      </c>
      <c r="D15" s="22" t="s">
        <v>3</v>
      </c>
      <c r="E15" s="10">
        <v>38</v>
      </c>
      <c r="H15" s="21"/>
    </row>
    <row r="16" spans="1:8" ht="12.75">
      <c r="A16" s="60"/>
      <c r="B16" s="49"/>
      <c r="C16" s="25" t="s">
        <v>18</v>
      </c>
      <c r="D16" s="22" t="s">
        <v>3</v>
      </c>
      <c r="E16" s="8">
        <v>8</v>
      </c>
      <c r="H16" s="21"/>
    </row>
    <row r="17" spans="1:8" ht="12.75">
      <c r="A17" s="60"/>
      <c r="B17" s="62" t="s">
        <v>19</v>
      </c>
      <c r="C17" s="63"/>
      <c r="D17" s="22" t="s">
        <v>3</v>
      </c>
      <c r="E17" s="10">
        <v>287</v>
      </c>
      <c r="H17" s="21"/>
    </row>
    <row r="18" spans="1:8" ht="12.75">
      <c r="A18" s="60"/>
      <c r="B18" s="47" t="s">
        <v>19</v>
      </c>
      <c r="C18" s="25" t="s">
        <v>20</v>
      </c>
      <c r="D18" s="22" t="s">
        <v>3</v>
      </c>
      <c r="E18" s="8">
        <v>180.1</v>
      </c>
      <c r="H18" s="21"/>
    </row>
    <row r="19" spans="1:8" ht="12.75">
      <c r="A19" s="60"/>
      <c r="B19" s="48"/>
      <c r="C19" s="25" t="s">
        <v>21</v>
      </c>
      <c r="D19" s="22" t="s">
        <v>3</v>
      </c>
      <c r="E19" s="10">
        <v>51.1</v>
      </c>
      <c r="H19" s="21"/>
    </row>
    <row r="20" spans="1:8" ht="12.75">
      <c r="A20" s="60"/>
      <c r="B20" s="48"/>
      <c r="C20" s="25" t="s">
        <v>22</v>
      </c>
      <c r="D20" s="22" t="s">
        <v>3</v>
      </c>
      <c r="E20" s="8" t="s">
        <v>15</v>
      </c>
      <c r="H20" s="21"/>
    </row>
    <row r="21" spans="1:8" ht="12.75">
      <c r="A21" s="60"/>
      <c r="B21" s="48"/>
      <c r="C21" s="25" t="s">
        <v>23</v>
      </c>
      <c r="D21" s="22" t="s">
        <v>3</v>
      </c>
      <c r="E21" s="10">
        <v>14.3</v>
      </c>
      <c r="H21" s="21"/>
    </row>
    <row r="22" spans="1:8" ht="12.75">
      <c r="A22" s="60"/>
      <c r="B22" s="48"/>
      <c r="C22" s="25" t="s">
        <v>24</v>
      </c>
      <c r="D22" s="22" t="s">
        <v>3</v>
      </c>
      <c r="E22" s="8">
        <v>32.9</v>
      </c>
      <c r="H22" s="21"/>
    </row>
    <row r="23" spans="1:8" ht="12.75">
      <c r="A23" s="60"/>
      <c r="B23" s="49"/>
      <c r="C23" s="25" t="s">
        <v>25</v>
      </c>
      <c r="D23" s="22" t="s">
        <v>3</v>
      </c>
      <c r="E23" s="10" t="s">
        <v>15</v>
      </c>
      <c r="H23" s="21"/>
    </row>
    <row r="24" spans="1:8" ht="12.75">
      <c r="A24" s="60"/>
      <c r="B24" s="62" t="s">
        <v>26</v>
      </c>
      <c r="C24" s="63"/>
      <c r="D24" s="22" t="s">
        <v>3</v>
      </c>
      <c r="E24" s="8">
        <v>32.9</v>
      </c>
      <c r="H24" s="21"/>
    </row>
    <row r="25" spans="1:8" ht="21">
      <c r="A25" s="60"/>
      <c r="B25" s="47" t="s">
        <v>26</v>
      </c>
      <c r="C25" s="25" t="s">
        <v>27</v>
      </c>
      <c r="D25" s="22" t="s">
        <v>3</v>
      </c>
      <c r="E25" s="10">
        <v>11.9</v>
      </c>
      <c r="H25" s="21"/>
    </row>
    <row r="26" spans="1:8" ht="12.75">
      <c r="A26" s="60"/>
      <c r="B26" s="48"/>
      <c r="C26" s="25" t="s">
        <v>28</v>
      </c>
      <c r="D26" s="22" t="s">
        <v>3</v>
      </c>
      <c r="E26" s="8" t="s">
        <v>15</v>
      </c>
      <c r="H26" s="21"/>
    </row>
    <row r="27" spans="1:8" ht="12.75">
      <c r="A27" s="60"/>
      <c r="B27" s="48"/>
      <c r="C27" s="25" t="s">
        <v>29</v>
      </c>
      <c r="D27" s="22" t="s">
        <v>3</v>
      </c>
      <c r="E27" s="10">
        <v>5.6</v>
      </c>
      <c r="H27" s="21"/>
    </row>
    <row r="28" spans="1:8" ht="21">
      <c r="A28" s="60"/>
      <c r="B28" s="48"/>
      <c r="C28" s="25" t="s">
        <v>30</v>
      </c>
      <c r="D28" s="22" t="s">
        <v>3</v>
      </c>
      <c r="E28" s="8">
        <v>1.8</v>
      </c>
      <c r="H28" s="21"/>
    </row>
    <row r="29" spans="1:8" ht="21">
      <c r="A29" s="60"/>
      <c r="B29" s="48"/>
      <c r="C29" s="25" t="s">
        <v>31</v>
      </c>
      <c r="D29" s="22" t="s">
        <v>3</v>
      </c>
      <c r="E29" s="10">
        <v>5.3</v>
      </c>
      <c r="H29" s="21"/>
    </row>
    <row r="30" spans="1:8" ht="21">
      <c r="A30" s="60"/>
      <c r="B30" s="49"/>
      <c r="C30" s="25" t="s">
        <v>32</v>
      </c>
      <c r="D30" s="22" t="s">
        <v>3</v>
      </c>
      <c r="E30" s="8">
        <v>6.4</v>
      </c>
      <c r="H30" s="21"/>
    </row>
    <row r="31" spans="1:8" ht="12.75">
      <c r="A31" s="60"/>
      <c r="B31" s="62" t="s">
        <v>33</v>
      </c>
      <c r="C31" s="63"/>
      <c r="D31" s="22" t="s">
        <v>3</v>
      </c>
      <c r="E31" s="10">
        <v>18.3</v>
      </c>
      <c r="H31" s="21"/>
    </row>
    <row r="32" spans="1:8" ht="21">
      <c r="A32" s="60"/>
      <c r="B32" s="47" t="s">
        <v>33</v>
      </c>
      <c r="C32" s="25" t="s">
        <v>34</v>
      </c>
      <c r="D32" s="22" t="s">
        <v>3</v>
      </c>
      <c r="E32" s="8">
        <v>6.2</v>
      </c>
      <c r="H32" s="21"/>
    </row>
    <row r="33" spans="1:8" ht="12.75">
      <c r="A33" s="60"/>
      <c r="B33" s="48"/>
      <c r="C33" s="25" t="s">
        <v>35</v>
      </c>
      <c r="D33" s="22" t="s">
        <v>3</v>
      </c>
      <c r="E33" s="10" t="s">
        <v>15</v>
      </c>
      <c r="H33" s="21"/>
    </row>
    <row r="34" spans="1:8" ht="12.75">
      <c r="A34" s="60"/>
      <c r="B34" s="49"/>
      <c r="C34" s="25" t="s">
        <v>36</v>
      </c>
      <c r="D34" s="22" t="s">
        <v>3</v>
      </c>
      <c r="E34" s="8" t="s">
        <v>15</v>
      </c>
      <c r="H34" s="21"/>
    </row>
    <row r="35" spans="1:8" ht="12.75">
      <c r="A35" s="60"/>
      <c r="B35" s="62" t="s">
        <v>37</v>
      </c>
      <c r="C35" s="63"/>
      <c r="D35" s="22" t="s">
        <v>3</v>
      </c>
      <c r="E35" s="10">
        <v>138.6</v>
      </c>
      <c r="H35" s="21"/>
    </row>
    <row r="36" spans="1:8" ht="12.75">
      <c r="A36" s="60"/>
      <c r="B36" s="47" t="s">
        <v>37</v>
      </c>
      <c r="C36" s="25" t="s">
        <v>38</v>
      </c>
      <c r="D36" s="22" t="s">
        <v>3</v>
      </c>
      <c r="E36" s="8">
        <v>37</v>
      </c>
      <c r="H36" s="21"/>
    </row>
    <row r="37" spans="1:8" ht="21">
      <c r="A37" s="60"/>
      <c r="B37" s="48"/>
      <c r="C37" s="25" t="s">
        <v>39</v>
      </c>
      <c r="D37" s="22" t="s">
        <v>3</v>
      </c>
      <c r="E37" s="10">
        <v>72.2</v>
      </c>
      <c r="H37" s="21"/>
    </row>
    <row r="38" spans="1:8" ht="12.75">
      <c r="A38" s="60"/>
      <c r="B38" s="49"/>
      <c r="C38" s="25" t="s">
        <v>40</v>
      </c>
      <c r="D38" s="22" t="s">
        <v>3</v>
      </c>
      <c r="E38" s="8">
        <v>29.4</v>
      </c>
      <c r="H38" s="21"/>
    </row>
    <row r="39" spans="1:8" ht="12.75">
      <c r="A39" s="60"/>
      <c r="B39" s="62" t="s">
        <v>41</v>
      </c>
      <c r="C39" s="63"/>
      <c r="D39" s="22" t="s">
        <v>3</v>
      </c>
      <c r="E39" s="10">
        <v>34.5</v>
      </c>
      <c r="H39" s="21"/>
    </row>
    <row r="40" spans="1:8" ht="12.75">
      <c r="A40" s="60"/>
      <c r="B40" s="47" t="s">
        <v>41</v>
      </c>
      <c r="C40" s="25" t="s">
        <v>42</v>
      </c>
      <c r="D40" s="22" t="s">
        <v>3</v>
      </c>
      <c r="E40" s="8">
        <v>1.9</v>
      </c>
      <c r="H40" s="21"/>
    </row>
    <row r="41" spans="1:8" ht="12.75">
      <c r="A41" s="60"/>
      <c r="B41" s="48"/>
      <c r="C41" s="25" t="s">
        <v>43</v>
      </c>
      <c r="D41" s="22" t="s">
        <v>3</v>
      </c>
      <c r="E41" s="10" t="s">
        <v>15</v>
      </c>
      <c r="H41" s="21"/>
    </row>
    <row r="42" spans="1:8" ht="12.75">
      <c r="A42" s="60"/>
      <c r="B42" s="49"/>
      <c r="C42" s="25" t="s">
        <v>44</v>
      </c>
      <c r="D42" s="22" t="s">
        <v>3</v>
      </c>
      <c r="E42" s="8">
        <v>30.9</v>
      </c>
      <c r="H42" s="21"/>
    </row>
    <row r="43" spans="1:8" ht="12.75">
      <c r="A43" s="60"/>
      <c r="B43" s="62" t="s">
        <v>45</v>
      </c>
      <c r="C43" s="63"/>
      <c r="D43" s="22" t="s">
        <v>3</v>
      </c>
      <c r="E43" s="10">
        <v>98.7</v>
      </c>
      <c r="H43" s="21"/>
    </row>
    <row r="44" spans="1:8" ht="21">
      <c r="A44" s="60"/>
      <c r="B44" s="47" t="s">
        <v>45</v>
      </c>
      <c r="C44" s="25" t="s">
        <v>46</v>
      </c>
      <c r="D44" s="22" t="s">
        <v>3</v>
      </c>
      <c r="E44" s="8">
        <v>17.2</v>
      </c>
      <c r="H44" s="21"/>
    </row>
    <row r="45" spans="1:8" ht="21">
      <c r="A45" s="60"/>
      <c r="B45" s="48"/>
      <c r="C45" s="25" t="s">
        <v>47</v>
      </c>
      <c r="D45" s="22" t="s">
        <v>3</v>
      </c>
      <c r="E45" s="10" t="s">
        <v>15</v>
      </c>
      <c r="H45" s="21"/>
    </row>
    <row r="46" spans="1:8" ht="21">
      <c r="A46" s="60"/>
      <c r="B46" s="48"/>
      <c r="C46" s="25" t="s">
        <v>48</v>
      </c>
      <c r="D46" s="22" t="s">
        <v>3</v>
      </c>
      <c r="E46" s="8">
        <v>14.7</v>
      </c>
      <c r="H46" s="21"/>
    </row>
    <row r="47" spans="1:8" ht="12.75">
      <c r="A47" s="60"/>
      <c r="B47" s="48"/>
      <c r="C47" s="25" t="s">
        <v>49</v>
      </c>
      <c r="D47" s="22" t="s">
        <v>3</v>
      </c>
      <c r="E47" s="10">
        <v>38.200000000000003</v>
      </c>
      <c r="H47" s="21"/>
    </row>
    <row r="48" spans="1:8" ht="12.75">
      <c r="A48" s="60"/>
      <c r="B48" s="48"/>
      <c r="C48" s="25" t="s">
        <v>50</v>
      </c>
      <c r="D48" s="22" t="s">
        <v>3</v>
      </c>
      <c r="E48" s="8">
        <v>9.6999999999999993</v>
      </c>
      <c r="H48" s="21"/>
    </row>
    <row r="49" spans="1:8" ht="12.75">
      <c r="A49" s="60"/>
      <c r="B49" s="48"/>
      <c r="C49" s="25" t="s">
        <v>51</v>
      </c>
      <c r="D49" s="22" t="s">
        <v>3</v>
      </c>
      <c r="E49" s="10">
        <v>8.6999999999999993</v>
      </c>
      <c r="H49" s="21"/>
    </row>
    <row r="50" spans="1:8" ht="12.75">
      <c r="A50" s="60"/>
      <c r="B50" s="48"/>
      <c r="C50" s="25" t="s">
        <v>52</v>
      </c>
      <c r="D50" s="22" t="s">
        <v>3</v>
      </c>
      <c r="E50" s="8" t="s">
        <v>15</v>
      </c>
      <c r="H50" s="21"/>
    </row>
    <row r="51" spans="1:8" ht="21">
      <c r="A51" s="60"/>
      <c r="B51" s="49"/>
      <c r="C51" s="25" t="s">
        <v>53</v>
      </c>
      <c r="D51" s="22" t="s">
        <v>3</v>
      </c>
      <c r="E51" s="10">
        <v>4.5999999999999996</v>
      </c>
      <c r="H51" s="21"/>
    </row>
    <row r="52" spans="1:8" ht="12.75">
      <c r="A52" s="60"/>
      <c r="B52" s="56" t="s">
        <v>54</v>
      </c>
      <c r="C52" s="58"/>
      <c r="D52" s="22" t="s">
        <v>3</v>
      </c>
      <c r="E52" s="8" t="s">
        <v>15</v>
      </c>
      <c r="H52" s="21"/>
    </row>
    <row r="53" spans="1:8" ht="12.75">
      <c r="A53" s="60"/>
      <c r="B53" s="62" t="s">
        <v>55</v>
      </c>
      <c r="C53" s="63"/>
      <c r="D53" s="22" t="s">
        <v>3</v>
      </c>
      <c r="E53" s="10">
        <v>80.7</v>
      </c>
      <c r="H53" s="21"/>
    </row>
    <row r="54" spans="1:8" ht="12.75">
      <c r="A54" s="60"/>
      <c r="B54" s="47" t="s">
        <v>55</v>
      </c>
      <c r="C54" s="25" t="s">
        <v>56</v>
      </c>
      <c r="D54" s="22" t="s">
        <v>3</v>
      </c>
      <c r="E54" s="8">
        <v>26.8</v>
      </c>
      <c r="H54" s="21"/>
    </row>
    <row r="55" spans="1:8" ht="12.75">
      <c r="A55" s="60"/>
      <c r="B55" s="48"/>
      <c r="C55" s="25" t="s">
        <v>57</v>
      </c>
      <c r="D55" s="22" t="s">
        <v>3</v>
      </c>
      <c r="E55" s="10" t="s">
        <v>15</v>
      </c>
      <c r="H55" s="21"/>
    </row>
    <row r="56" spans="1:8" ht="12.75">
      <c r="A56" s="60"/>
      <c r="B56" s="48"/>
      <c r="C56" s="25" t="s">
        <v>58</v>
      </c>
      <c r="D56" s="22" t="s">
        <v>3</v>
      </c>
      <c r="E56" s="8">
        <v>15.4</v>
      </c>
      <c r="H56" s="21"/>
    </row>
    <row r="57" spans="1:8" ht="12.75">
      <c r="A57" s="60"/>
      <c r="B57" s="48"/>
      <c r="C57" s="25" t="s">
        <v>59</v>
      </c>
      <c r="D57" s="22" t="s">
        <v>3</v>
      </c>
      <c r="E57" s="10">
        <v>27.3</v>
      </c>
      <c r="H57" s="21"/>
    </row>
    <row r="58" spans="1:8" ht="12.75">
      <c r="A58" s="60"/>
      <c r="B58" s="48"/>
      <c r="C58" s="25" t="s">
        <v>60</v>
      </c>
      <c r="D58" s="22" t="s">
        <v>3</v>
      </c>
      <c r="E58" s="8">
        <v>5.9</v>
      </c>
      <c r="H58" s="21"/>
    </row>
    <row r="59" spans="1:8" ht="12.75">
      <c r="A59" s="60"/>
      <c r="B59" s="49"/>
      <c r="C59" s="25" t="s">
        <v>61</v>
      </c>
      <c r="D59" s="22" t="s">
        <v>3</v>
      </c>
      <c r="E59" s="10" t="s">
        <v>15</v>
      </c>
      <c r="H59" s="21"/>
    </row>
    <row r="60" spans="1:8" ht="12.75">
      <c r="A60" s="60"/>
      <c r="B60" s="62" t="s">
        <v>62</v>
      </c>
      <c r="C60" s="63"/>
      <c r="D60" s="22" t="s">
        <v>3</v>
      </c>
      <c r="E60" s="8">
        <v>81.2</v>
      </c>
      <c r="H60" s="21"/>
    </row>
    <row r="61" spans="1:8" ht="12.75">
      <c r="A61" s="60"/>
      <c r="B61" s="47" t="s">
        <v>62</v>
      </c>
      <c r="C61" s="25" t="s">
        <v>63</v>
      </c>
      <c r="D61" s="22" t="s">
        <v>3</v>
      </c>
      <c r="E61" s="10">
        <v>59.7</v>
      </c>
      <c r="H61" s="21"/>
    </row>
    <row r="62" spans="1:8" ht="12.75">
      <c r="A62" s="60"/>
      <c r="B62" s="48"/>
      <c r="C62" s="25" t="s">
        <v>64</v>
      </c>
      <c r="D62" s="22" t="s">
        <v>3</v>
      </c>
      <c r="E62" s="8">
        <v>8.6999999999999993</v>
      </c>
      <c r="H62" s="21"/>
    </row>
    <row r="63" spans="1:8" ht="21">
      <c r="A63" s="60"/>
      <c r="B63" s="48"/>
      <c r="C63" s="25" t="s">
        <v>65</v>
      </c>
      <c r="D63" s="22" t="s">
        <v>3</v>
      </c>
      <c r="E63" s="10">
        <v>3.7</v>
      </c>
      <c r="H63" s="21"/>
    </row>
    <row r="64" spans="1:8" ht="12.75">
      <c r="A64" s="60"/>
      <c r="B64" s="48"/>
      <c r="C64" s="25" t="s">
        <v>66</v>
      </c>
      <c r="D64" s="22" t="s">
        <v>3</v>
      </c>
      <c r="E64" s="8" t="s">
        <v>15</v>
      </c>
      <c r="H64" s="21"/>
    </row>
    <row r="65" spans="1:9" ht="21">
      <c r="A65" s="60"/>
      <c r="B65" s="49"/>
      <c r="C65" s="25" t="s">
        <v>67</v>
      </c>
      <c r="D65" s="22" t="s">
        <v>3</v>
      </c>
      <c r="E65" s="10">
        <v>8.1999999999999993</v>
      </c>
    </row>
    <row r="66" spans="1:9" ht="12.75">
      <c r="A66" s="61"/>
      <c r="B66" s="56" t="s">
        <v>68</v>
      </c>
      <c r="C66" s="58"/>
      <c r="D66" s="22" t="s">
        <v>3</v>
      </c>
      <c r="E66" s="8" t="s">
        <v>15</v>
      </c>
    </row>
    <row r="70" spans="1:9" s="27" customFormat="1">
      <c r="A70" s="27" t="s">
        <v>69</v>
      </c>
      <c r="H70" s="28"/>
    </row>
    <row r="72" spans="1:9">
      <c r="A72" s="27" t="s">
        <v>70</v>
      </c>
      <c r="B72" s="27" t="s">
        <v>71</v>
      </c>
      <c r="C72" s="27" t="s">
        <v>72</v>
      </c>
      <c r="D72" s="27" t="s">
        <v>73</v>
      </c>
    </row>
    <row r="74" spans="1:9" s="27" customFormat="1">
      <c r="A74" s="27" t="s">
        <v>5</v>
      </c>
      <c r="E74" s="27" t="s">
        <v>74</v>
      </c>
      <c r="F74" s="27" t="s">
        <v>75</v>
      </c>
      <c r="G74" s="27" t="s">
        <v>76</v>
      </c>
      <c r="H74" s="28" t="s">
        <v>77</v>
      </c>
      <c r="I74" s="27" t="s">
        <v>78</v>
      </c>
    </row>
    <row r="75" spans="1:9" s="27" customFormat="1">
      <c r="B75" s="27" t="s">
        <v>6</v>
      </c>
      <c r="E75" s="27">
        <f>E5</f>
        <v>15.9</v>
      </c>
      <c r="F75" s="27">
        <f>E75*(365.25/7)</f>
        <v>829.63928571428573</v>
      </c>
      <c r="G75" s="27">
        <v>0.99999999999999989</v>
      </c>
      <c r="H75" s="28"/>
      <c r="I75" s="27">
        <f>SUM(I77,I76)</f>
        <v>0.16256960070009038</v>
      </c>
    </row>
    <row r="76" spans="1:9">
      <c r="C76" s="27" t="s">
        <v>79</v>
      </c>
      <c r="D76" s="27"/>
      <c r="E76" s="20">
        <f>E75*G76</f>
        <v>6.5822580645161288</v>
      </c>
      <c r="F76" s="20">
        <f>E76*(365.25/7)</f>
        <v>343.45282258064515</v>
      </c>
      <c r="G76" s="20">
        <v>0.41397849462365588</v>
      </c>
      <c r="I76" s="20">
        <f>F76*AVERAGE(H78:H79)</f>
        <v>6.7300318569392253E-2</v>
      </c>
    </row>
    <row r="77" spans="1:9">
      <c r="C77" s="27" t="s">
        <v>80</v>
      </c>
      <c r="D77" s="27"/>
      <c r="E77" s="20">
        <f>G77*E75</f>
        <v>9.3177419354838698</v>
      </c>
      <c r="F77" s="20">
        <f>E77*(365.25/7)</f>
        <v>486.18646313364053</v>
      </c>
      <c r="G77" s="20">
        <v>0.58602150537634401</v>
      </c>
      <c r="I77" s="20">
        <f>F77*AVERAGE(H78:H79)</f>
        <v>9.526928213069813E-2</v>
      </c>
    </row>
    <row r="78" spans="1:9">
      <c r="C78" s="27"/>
      <c r="D78" s="2" t="s">
        <v>82</v>
      </c>
      <c r="H78" s="26">
        <f>B466</f>
        <v>1.8436804730104599E-4</v>
      </c>
    </row>
    <row r="79" spans="1:9">
      <c r="C79" s="27"/>
      <c r="D79" s="20" t="s">
        <v>81</v>
      </c>
      <c r="F79" s="27"/>
      <c r="H79" s="26">
        <f>B452</f>
        <v>2.0753625014341401E-4</v>
      </c>
    </row>
    <row r="80" spans="1:9" s="27" customFormat="1">
      <c r="B80" s="27" t="s">
        <v>83</v>
      </c>
      <c r="E80" s="27">
        <f>E6</f>
        <v>19.399999999999999</v>
      </c>
      <c r="F80" s="27">
        <f>E80*(365.25/7)</f>
        <v>1012.2642857142857</v>
      </c>
      <c r="G80" s="27">
        <v>1</v>
      </c>
      <c r="H80" s="28"/>
      <c r="I80" s="27">
        <f>SUM(I81,I84)</f>
        <v>0.27135935475170325</v>
      </c>
    </row>
    <row r="81" spans="1:9">
      <c r="A81" s="20"/>
      <c r="C81" s="27" t="s">
        <v>84</v>
      </c>
      <c r="D81" s="27"/>
      <c r="E81" s="20">
        <f>G81*E80</f>
        <v>16.593191489361701</v>
      </c>
      <c r="F81" s="20">
        <f>E81*(365.25/7)</f>
        <v>865.80902735562302</v>
      </c>
      <c r="G81" s="20">
        <v>0.85531914893617023</v>
      </c>
      <c r="I81" s="20">
        <f>F81*AVERAGE(H82:H83)</f>
        <v>0.20420764588588766</v>
      </c>
    </row>
    <row r="82" spans="1:9">
      <c r="A82" s="20"/>
      <c r="C82" s="27"/>
      <c r="D82" s="2" t="s">
        <v>86</v>
      </c>
      <c r="H82" s="26">
        <f>B455</f>
        <v>2.9047921153145501E-4</v>
      </c>
    </row>
    <row r="83" spans="1:9">
      <c r="A83" s="20"/>
      <c r="C83" s="27"/>
      <c r="D83" s="1" t="s">
        <v>85</v>
      </c>
      <c r="F83" s="27"/>
      <c r="H83" s="26">
        <f>B453</f>
        <v>1.8123600379630399E-4</v>
      </c>
    </row>
    <row r="84" spans="1:9">
      <c r="A84" s="20"/>
      <c r="C84" s="27" t="s">
        <v>88</v>
      </c>
      <c r="D84" s="27"/>
      <c r="E84" s="20">
        <f>G84*E80</f>
        <v>2.8068085106382976</v>
      </c>
      <c r="F84" s="20">
        <f>E84*(365.25/7)</f>
        <v>146.4552583586626</v>
      </c>
      <c r="G84" s="20">
        <v>0.14468085106382977</v>
      </c>
      <c r="I84" s="20">
        <f>F84*AVERAGE(H85:H86)</f>
        <v>6.7151708865815604E-2</v>
      </c>
    </row>
    <row r="85" spans="1:9">
      <c r="A85" s="20"/>
      <c r="C85" s="27"/>
      <c r="D85" s="1" t="s">
        <v>89</v>
      </c>
      <c r="F85" s="27"/>
      <c r="H85" s="26">
        <f>B457</f>
        <v>5.8372345228633899E-4</v>
      </c>
    </row>
    <row r="86" spans="1:9">
      <c r="A86" s="20"/>
      <c r="C86" s="27"/>
      <c r="D86" s="1" t="s">
        <v>90</v>
      </c>
      <c r="F86" s="27"/>
      <c r="H86" s="26">
        <f>B464</f>
        <v>3.3330348984453301E-4</v>
      </c>
    </row>
    <row r="87" spans="1:9">
      <c r="A87" s="20"/>
      <c r="C87" s="27"/>
      <c r="D87" s="1"/>
      <c r="F87" s="27"/>
    </row>
    <row r="88" spans="1:9" s="27" customFormat="1">
      <c r="B88" s="27" t="s">
        <v>8</v>
      </c>
      <c r="E88" s="27">
        <f>E7</f>
        <v>70.400000000000006</v>
      </c>
      <c r="F88" s="27">
        <f>E88*(365.25/7)</f>
        <v>3673.3714285714291</v>
      </c>
      <c r="G88" s="27">
        <v>1</v>
      </c>
      <c r="H88" s="28"/>
      <c r="I88" s="27">
        <f>SUM(I89,I91,I94,I96,I98,I100)</f>
        <v>0.69767047165981289</v>
      </c>
    </row>
    <row r="89" spans="1:9">
      <c r="A89" s="20"/>
      <c r="C89" s="27" t="s">
        <v>91</v>
      </c>
      <c r="D89" s="27"/>
      <c r="E89" s="20">
        <f>G89*E88</f>
        <v>16.151147098515523</v>
      </c>
      <c r="F89" s="20">
        <f>E89*(365.25/7)</f>
        <v>842.74378253325642</v>
      </c>
      <c r="G89" s="20">
        <v>0.22941970310391366</v>
      </c>
      <c r="I89" s="20">
        <f>F89*H90</f>
        <v>0.15537502556075383</v>
      </c>
    </row>
    <row r="90" spans="1:9">
      <c r="A90" s="20"/>
      <c r="C90" s="27"/>
      <c r="D90" s="20" t="s">
        <v>82</v>
      </c>
      <c r="F90" s="27"/>
      <c r="H90" s="26">
        <f>B466</f>
        <v>1.8436804730104599E-4</v>
      </c>
    </row>
    <row r="91" spans="1:9">
      <c r="A91" s="20"/>
      <c r="C91" s="27" t="s">
        <v>92</v>
      </c>
      <c r="E91" s="29">
        <f>G91*E88</f>
        <v>11.115789473684211</v>
      </c>
      <c r="F91" s="20">
        <f>E91*(365.25/7)</f>
        <v>580.00601503759401</v>
      </c>
      <c r="G91" s="20">
        <v>0.15789473684210525</v>
      </c>
      <c r="I91" s="20">
        <f>F91*AVERAGE(H92:H93)</f>
        <v>0.12735273077798709</v>
      </c>
    </row>
    <row r="92" spans="1:9">
      <c r="A92" s="20"/>
      <c r="C92" s="27"/>
      <c r="D92" s="2" t="s">
        <v>86</v>
      </c>
      <c r="E92" s="29"/>
      <c r="H92" s="26">
        <f>B455</f>
        <v>2.9047921153145501E-4</v>
      </c>
    </row>
    <row r="93" spans="1:9">
      <c r="A93" s="20"/>
      <c r="C93" s="27"/>
      <c r="D93" s="20" t="s">
        <v>93</v>
      </c>
      <c r="F93" s="27"/>
      <c r="H93" s="26">
        <f>B454</f>
        <v>1.4866358173675799E-4</v>
      </c>
    </row>
    <row r="94" spans="1:9">
      <c r="A94" s="20"/>
      <c r="C94" s="27" t="s">
        <v>95</v>
      </c>
      <c r="E94" s="20">
        <f>G94*E88</f>
        <v>2.0901484480431853</v>
      </c>
      <c r="F94" s="20">
        <f>E94*(365.25/7)</f>
        <v>109.06096009253906</v>
      </c>
      <c r="G94" s="20">
        <v>2.9689608636977064E-2</v>
      </c>
      <c r="I94" s="20">
        <f>F94*H95</f>
        <v>2.010735624903873E-2</v>
      </c>
    </row>
    <row r="95" spans="1:9">
      <c r="A95" s="20"/>
      <c r="C95" s="27"/>
      <c r="D95" s="30" t="s">
        <v>82</v>
      </c>
      <c r="F95" s="27"/>
      <c r="H95" s="26">
        <f>B466</f>
        <v>1.8436804730104599E-4</v>
      </c>
    </row>
    <row r="96" spans="1:9">
      <c r="A96" s="20"/>
      <c r="C96" s="27" t="s">
        <v>96</v>
      </c>
      <c r="E96" s="29">
        <f>G96*E88</f>
        <v>3.6102564102564103</v>
      </c>
      <c r="F96" s="20">
        <f>E96*(365.25/7)</f>
        <v>188.37802197802199</v>
      </c>
      <c r="G96" s="20">
        <v>5.128205128205128E-2</v>
      </c>
      <c r="I96" s="20">
        <f>F96*H97</f>
        <v>3.4730888066521443E-2</v>
      </c>
    </row>
    <row r="97" spans="1:9">
      <c r="A97" s="20"/>
      <c r="C97" s="27"/>
      <c r="D97" s="30" t="s">
        <v>82</v>
      </c>
      <c r="H97" s="26">
        <f>B466</f>
        <v>1.8436804730104599E-4</v>
      </c>
    </row>
    <row r="98" spans="1:9">
      <c r="A98" s="20"/>
      <c r="C98" s="27" t="s">
        <v>97</v>
      </c>
      <c r="D98" s="27"/>
      <c r="E98" s="20">
        <f>G98*E88</f>
        <v>9.0256410256410273</v>
      </c>
      <c r="F98" s="20">
        <f>E98*(365.25/7)</f>
        <v>470.94505494505506</v>
      </c>
      <c r="G98" s="20">
        <v>0.12820512820512822</v>
      </c>
      <c r="I98" s="20">
        <f>F98*H99</f>
        <v>8.682722016630362E-2</v>
      </c>
    </row>
    <row r="99" spans="1:9">
      <c r="A99" s="20"/>
      <c r="C99" s="27"/>
      <c r="D99" s="30" t="s">
        <v>82</v>
      </c>
      <c r="H99" s="26">
        <f>B466</f>
        <v>1.8436804730104599E-4</v>
      </c>
    </row>
    <row r="100" spans="1:9">
      <c r="A100" s="20"/>
      <c r="C100" s="27" t="s">
        <v>98</v>
      </c>
      <c r="D100" s="27"/>
      <c r="E100" s="20">
        <f>G100*E88</f>
        <v>28.407017543859652</v>
      </c>
      <c r="F100" s="20">
        <f>E100*(365.25/7)</f>
        <v>1482.2375939849626</v>
      </c>
      <c r="G100" s="20">
        <v>0.40350877192982459</v>
      </c>
      <c r="I100" s="20">
        <f>F100*H101</f>
        <v>0.27327725083920817</v>
      </c>
    </row>
    <row r="101" spans="1:9">
      <c r="A101" s="20"/>
      <c r="C101" s="27"/>
      <c r="D101" s="30" t="s">
        <v>82</v>
      </c>
      <c r="F101" s="27"/>
      <c r="H101" s="26">
        <f>B466</f>
        <v>1.8436804730104599E-4</v>
      </c>
    </row>
    <row r="102" spans="1:9">
      <c r="A102" s="20"/>
      <c r="C102" s="27"/>
      <c r="D102" s="30"/>
      <c r="F102" s="27"/>
    </row>
    <row r="103" spans="1:9" s="27" customFormat="1">
      <c r="B103" s="27" t="s">
        <v>9</v>
      </c>
      <c r="E103" s="27">
        <f>E8</f>
        <v>9.4</v>
      </c>
      <c r="F103" s="27">
        <f>E103*(365.25/7)</f>
        <v>490.47857142857146</v>
      </c>
      <c r="G103" s="27">
        <v>1</v>
      </c>
      <c r="H103" s="28"/>
      <c r="I103" s="27">
        <f>SUM(I104:I105)</f>
        <v>7.8948004213922826E-2</v>
      </c>
    </row>
    <row r="104" spans="1:9">
      <c r="A104" s="20"/>
      <c r="C104" s="27" t="s">
        <v>99</v>
      </c>
      <c r="D104" s="27"/>
      <c r="E104" s="20">
        <f>G104*E103</f>
        <v>2.6857142857142855</v>
      </c>
      <c r="F104" s="20">
        <f>E104*(365.25/7)</f>
        <v>140.13673469387754</v>
      </c>
      <c r="G104" s="20">
        <v>0.2857142857142857</v>
      </c>
      <c r="I104" s="20">
        <f>F104*AVERAGE(H106:H106)</f>
        <v>2.2556572632549374E-2</v>
      </c>
    </row>
    <row r="105" spans="1:9">
      <c r="A105" s="20"/>
      <c r="C105" s="27" t="s">
        <v>100</v>
      </c>
      <c r="D105" s="27"/>
      <c r="E105" s="20">
        <f>G105*E103</f>
        <v>6.7142857142857144</v>
      </c>
      <c r="F105" s="20">
        <f>E105*(365.25/7)</f>
        <v>350.34183673469391</v>
      </c>
      <c r="G105" s="20">
        <v>0.7142857142857143</v>
      </c>
      <c r="I105" s="20">
        <f>F105*AVERAGE(H106:H106)</f>
        <v>5.6391431581373448E-2</v>
      </c>
    </row>
    <row r="106" spans="1:9">
      <c r="A106" s="20"/>
      <c r="C106" s="27"/>
      <c r="D106" s="3" t="s">
        <v>101</v>
      </c>
      <c r="E106" s="3"/>
      <c r="F106" s="27"/>
      <c r="G106" s="3"/>
      <c r="H106" s="26">
        <f>B467</f>
        <v>1.6096116897416801E-4</v>
      </c>
    </row>
    <row r="107" spans="1:9">
      <c r="A107" s="20"/>
      <c r="C107" s="27"/>
      <c r="D107" s="3"/>
      <c r="E107" s="3"/>
      <c r="F107" s="27"/>
      <c r="G107" s="3"/>
    </row>
    <row r="108" spans="1:9" s="27" customFormat="1">
      <c r="B108" s="27" t="s">
        <v>10</v>
      </c>
      <c r="E108" s="27">
        <f>E9</f>
        <v>68.900000000000006</v>
      </c>
      <c r="F108" s="27">
        <f>E108*(365.25/7)</f>
        <v>3595.1035714285717</v>
      </c>
      <c r="G108" s="27">
        <v>0.9973821989528795</v>
      </c>
      <c r="H108" s="28"/>
      <c r="I108" s="27">
        <f>F108*H112</f>
        <v>0.31476400559292533</v>
      </c>
    </row>
    <row r="109" spans="1:9">
      <c r="C109" s="27" t="s">
        <v>102</v>
      </c>
      <c r="D109" s="27"/>
      <c r="E109" s="20">
        <f>G109*E108</f>
        <v>30.481937172774867</v>
      </c>
      <c r="F109" s="20">
        <f>E109*(365.25/7)</f>
        <v>1590.5039360508601</v>
      </c>
      <c r="G109" s="20">
        <v>0.44240837696335072</v>
      </c>
    </row>
    <row r="110" spans="1:9">
      <c r="C110" s="27" t="s">
        <v>103</v>
      </c>
      <c r="D110" s="27"/>
      <c r="E110" s="20">
        <f>G110*E108</f>
        <v>38.237696335078532</v>
      </c>
      <c r="F110" s="20">
        <f>E110*(365.25/7)</f>
        <v>1995.1883694839191</v>
      </c>
      <c r="G110" s="20">
        <v>0.55497382198952872</v>
      </c>
    </row>
    <row r="111" spans="1:9">
      <c r="C111" s="27" t="s">
        <v>104</v>
      </c>
      <c r="D111" s="27">
        <f>F108-SUM(F109:F110)</f>
        <v>9.4112658937924607</v>
      </c>
      <c r="E111" s="20" t="s">
        <v>105</v>
      </c>
      <c r="F111" s="27" t="e">
        <f>E111*(365.25/7)</f>
        <v>#VALUE!</v>
      </c>
      <c r="G111" s="20">
        <v>2.6178010471205049E-3</v>
      </c>
    </row>
    <row r="112" spans="1:9">
      <c r="C112" s="27"/>
      <c r="D112" s="2" t="s">
        <v>276</v>
      </c>
      <c r="F112" s="27"/>
      <c r="H112" s="26">
        <f>B510</f>
        <v>8.75535292208143E-5</v>
      </c>
    </row>
    <row r="113" spans="1:9">
      <c r="C113" s="27"/>
      <c r="D113" s="2"/>
      <c r="F113" s="27"/>
    </row>
    <row r="114" spans="1:9">
      <c r="C114" s="27"/>
      <c r="D114" s="2"/>
      <c r="F114" s="27"/>
    </row>
    <row r="115" spans="1:9">
      <c r="C115" s="27"/>
      <c r="D115" s="2"/>
      <c r="F115" s="27"/>
    </row>
    <row r="116" spans="1:9">
      <c r="C116" s="27"/>
      <c r="D116" s="2"/>
      <c r="F116" s="27"/>
    </row>
    <row r="117" spans="1:9">
      <c r="C117" s="27"/>
      <c r="D117" s="2"/>
      <c r="F117" s="27"/>
    </row>
    <row r="118" spans="1:9">
      <c r="C118" s="27"/>
      <c r="D118" s="2"/>
      <c r="F118" s="27"/>
    </row>
    <row r="119" spans="1:9">
      <c r="C119" s="27"/>
      <c r="D119" s="2"/>
      <c r="F119" s="27"/>
    </row>
    <row r="120" spans="1:9">
      <c r="C120" s="27"/>
      <c r="D120" s="2"/>
      <c r="F120" s="27"/>
    </row>
    <row r="121" spans="1:9">
      <c r="C121" s="27"/>
      <c r="D121" s="2"/>
      <c r="F121" s="27"/>
    </row>
    <row r="122" spans="1:9" s="31" customFormat="1">
      <c r="A122" s="31" t="s">
        <v>106</v>
      </c>
      <c r="E122" s="31">
        <f>E4</f>
        <v>184</v>
      </c>
      <c r="F122" s="31">
        <f>E122*(365.25/7)</f>
        <v>9600.8571428571431</v>
      </c>
      <c r="H122" s="32"/>
      <c r="I122" s="31">
        <f>SUM(I108,I103,I88,I80,I75)</f>
        <v>1.5253114369184546</v>
      </c>
    </row>
    <row r="123" spans="1:9">
      <c r="F123" s="27"/>
    </row>
    <row r="124" spans="1:9" s="27" customFormat="1">
      <c r="A124" s="27" t="s">
        <v>107</v>
      </c>
      <c r="H124" s="28"/>
    </row>
    <row r="125" spans="1:9" s="27" customFormat="1">
      <c r="B125" s="27" t="s">
        <v>12</v>
      </c>
      <c r="E125" s="27">
        <f>E11</f>
        <v>34.200000000000003</v>
      </c>
      <c r="F125" s="27">
        <f t="shared" ref="F125:F133" si="0">E125*(365.25/7)</f>
        <v>1784.507142857143</v>
      </c>
      <c r="G125" s="27">
        <v>1</v>
      </c>
      <c r="H125" s="28"/>
    </row>
    <row r="126" spans="1:9">
      <c r="C126" s="27" t="s">
        <v>108</v>
      </c>
      <c r="D126" s="27"/>
      <c r="E126" s="20">
        <f>G126*E125</f>
        <v>11.4</v>
      </c>
      <c r="F126" s="20">
        <f t="shared" si="0"/>
        <v>594.83571428571429</v>
      </c>
      <c r="G126" s="20">
        <v>0.33333333333333331</v>
      </c>
    </row>
    <row r="127" spans="1:9">
      <c r="C127" s="27" t="s">
        <v>109</v>
      </c>
      <c r="D127" s="27"/>
      <c r="E127" s="20">
        <f>G127*E125</f>
        <v>14.206153846153846</v>
      </c>
      <c r="F127" s="20">
        <f t="shared" si="0"/>
        <v>741.25681318681325</v>
      </c>
      <c r="G127" s="20">
        <v>0.41538461538461535</v>
      </c>
    </row>
    <row r="128" spans="1:9">
      <c r="C128" s="27" t="s">
        <v>110</v>
      </c>
      <c r="D128" s="27"/>
      <c r="E128" s="20">
        <f>G128*E125</f>
        <v>3.5076923076923077</v>
      </c>
      <c r="F128" s="20">
        <f t="shared" si="0"/>
        <v>183.02637362637364</v>
      </c>
      <c r="G128" s="20">
        <v>0.10256410256410256</v>
      </c>
    </row>
    <row r="129" spans="1:9">
      <c r="C129" s="27" t="s">
        <v>111</v>
      </c>
      <c r="D129" s="27"/>
      <c r="E129" s="20">
        <f>G129*E125</f>
        <v>5.0861538461538469</v>
      </c>
      <c r="F129" s="20">
        <f t="shared" si="0"/>
        <v>265.3882417582418</v>
      </c>
      <c r="G129" s="20">
        <v>0.14871794871794872</v>
      </c>
    </row>
    <row r="130" spans="1:9" s="27" customFormat="1">
      <c r="B130" s="27" t="s">
        <v>13</v>
      </c>
      <c r="E130" s="27">
        <f>E12</f>
        <v>8.6999999999999993</v>
      </c>
      <c r="F130" s="20">
        <f t="shared" si="0"/>
        <v>453.95357142857142</v>
      </c>
      <c r="G130" s="27">
        <v>1</v>
      </c>
      <c r="H130" s="28"/>
    </row>
    <row r="131" spans="1:9">
      <c r="C131" s="27" t="s">
        <v>13</v>
      </c>
      <c r="D131" s="27"/>
      <c r="E131" s="20">
        <f>G131*E130</f>
        <v>8.6999999999999993</v>
      </c>
      <c r="F131" s="20">
        <f t="shared" si="0"/>
        <v>453.95357142857142</v>
      </c>
      <c r="G131" s="20">
        <v>1</v>
      </c>
    </row>
    <row r="132" spans="1:9" s="27" customFormat="1">
      <c r="B132" s="27" t="s">
        <v>14</v>
      </c>
      <c r="E132" s="27" t="s">
        <v>105</v>
      </c>
      <c r="F132" s="20" t="e">
        <f t="shared" si="0"/>
        <v>#VALUE!</v>
      </c>
      <c r="G132" s="27">
        <v>1</v>
      </c>
      <c r="H132" s="28"/>
    </row>
    <row r="133" spans="1:9">
      <c r="C133" s="27" t="s">
        <v>14</v>
      </c>
      <c r="D133" s="27"/>
      <c r="E133" s="20" t="s">
        <v>105</v>
      </c>
      <c r="F133" s="20" t="e">
        <f t="shared" si="0"/>
        <v>#VALUE!</v>
      </c>
      <c r="G133" s="20">
        <v>1</v>
      </c>
    </row>
    <row r="134" spans="1:9">
      <c r="C134" s="27"/>
      <c r="D134" s="3" t="s">
        <v>101</v>
      </c>
      <c r="E134" s="3"/>
      <c r="F134" s="27"/>
      <c r="G134" s="3"/>
      <c r="H134" s="26">
        <f>B467</f>
        <v>1.6096116897416801E-4</v>
      </c>
    </row>
    <row r="135" spans="1:9" s="31" customFormat="1">
      <c r="A135" s="31" t="s">
        <v>112</v>
      </c>
      <c r="E135" s="31">
        <f>E10</f>
        <v>43</v>
      </c>
      <c r="F135" s="31">
        <f>E135*(365.25/7)</f>
        <v>2243.6785714285716</v>
      </c>
      <c r="H135" s="32"/>
      <c r="I135" s="31">
        <f>F135*H134</f>
        <v>0.36114512565943419</v>
      </c>
    </row>
    <row r="136" spans="1:9">
      <c r="C136" s="27"/>
      <c r="D136" s="27"/>
      <c r="F136" s="27"/>
    </row>
    <row r="137" spans="1:9" s="27" customFormat="1">
      <c r="A137" s="27" t="s">
        <v>16</v>
      </c>
      <c r="H137" s="28"/>
    </row>
    <row r="138" spans="1:9" s="27" customFormat="1">
      <c r="B138" s="27" t="s">
        <v>17</v>
      </c>
      <c r="E138" s="27">
        <f>E15</f>
        <v>38</v>
      </c>
      <c r="F138" s="27">
        <f t="shared" ref="F138:F151" si="1">E138*(365.25/7)</f>
        <v>1982.7857142857144</v>
      </c>
      <c r="G138" s="27">
        <v>1.0036231884057971</v>
      </c>
      <c r="H138" s="28"/>
    </row>
    <row r="139" spans="1:9">
      <c r="C139" s="27" t="s">
        <v>113</v>
      </c>
      <c r="D139" s="27"/>
      <c r="E139" s="20">
        <f>G139*E138</f>
        <v>10.876811594202898</v>
      </c>
      <c r="F139" s="20">
        <f t="shared" si="1"/>
        <v>567.53649068322989</v>
      </c>
      <c r="G139" s="20">
        <v>0.28623188405797101</v>
      </c>
    </row>
    <row r="140" spans="1:9">
      <c r="C140" s="27" t="s">
        <v>114</v>
      </c>
      <c r="D140" s="27"/>
      <c r="E140" s="20">
        <f>G140*E138</f>
        <v>6.0579710144927539</v>
      </c>
      <c r="F140" s="20">
        <f t="shared" si="1"/>
        <v>316.09627329192551</v>
      </c>
      <c r="G140" s="20">
        <v>0.15942028985507248</v>
      </c>
    </row>
    <row r="141" spans="1:9">
      <c r="C141" s="27" t="s">
        <v>115</v>
      </c>
      <c r="D141" s="27"/>
      <c r="E141" s="20">
        <f>G141*E138</f>
        <v>14.181159420289855</v>
      </c>
      <c r="F141" s="20">
        <f t="shared" si="1"/>
        <v>739.95263975155285</v>
      </c>
      <c r="G141" s="20">
        <v>0.37318840579710144</v>
      </c>
    </row>
    <row r="142" spans="1:9">
      <c r="C142" s="27" t="s">
        <v>116</v>
      </c>
      <c r="D142" s="27"/>
      <c r="E142" s="20">
        <f>G142*E138</f>
        <v>3.5797101449275361</v>
      </c>
      <c r="F142" s="20">
        <f t="shared" si="1"/>
        <v>186.78416149068323</v>
      </c>
      <c r="G142" s="20">
        <v>9.420289855072464E-2</v>
      </c>
    </row>
    <row r="143" spans="1:9">
      <c r="C143" s="27" t="s">
        <v>117</v>
      </c>
      <c r="D143" s="27"/>
      <c r="E143" s="20">
        <f>G143*E138</f>
        <v>1.1014492753623188</v>
      </c>
      <c r="F143" s="20">
        <f t="shared" si="1"/>
        <v>57.472049689440993</v>
      </c>
      <c r="G143" s="20">
        <v>2.8985507246376812E-2</v>
      </c>
    </row>
    <row r="144" spans="1:9">
      <c r="C144" s="27" t="s">
        <v>118</v>
      </c>
      <c r="D144" s="27"/>
      <c r="E144" s="20">
        <f>G144*E138</f>
        <v>0.96376811594202894</v>
      </c>
      <c r="F144" s="20">
        <f t="shared" si="1"/>
        <v>50.288043478260867</v>
      </c>
      <c r="G144" s="20">
        <v>2.5362318840579708E-2</v>
      </c>
    </row>
    <row r="145" spans="1:9">
      <c r="C145" s="27" t="s">
        <v>119</v>
      </c>
      <c r="D145" s="27"/>
      <c r="E145" s="20">
        <f>G145*E138</f>
        <v>1.3768115942028987</v>
      </c>
      <c r="F145" s="20">
        <f t="shared" si="1"/>
        <v>71.840062111801245</v>
      </c>
      <c r="G145" s="20">
        <v>3.6231884057971016E-2</v>
      </c>
    </row>
    <row r="146" spans="1:9" s="27" customFormat="1">
      <c r="B146" s="27" t="s">
        <v>18</v>
      </c>
      <c r="E146" s="27">
        <f>E16</f>
        <v>8</v>
      </c>
      <c r="F146" s="27">
        <f t="shared" si="1"/>
        <v>417.42857142857144</v>
      </c>
      <c r="G146" s="27">
        <v>1</v>
      </c>
      <c r="H146" s="28"/>
    </row>
    <row r="147" spans="1:9">
      <c r="C147" s="27" t="s">
        <v>120</v>
      </c>
      <c r="D147" s="27"/>
      <c r="E147" s="20">
        <f>G147*E146</f>
        <v>3.3548387096774195</v>
      </c>
      <c r="F147" s="20">
        <f t="shared" si="1"/>
        <v>175.05069124423966</v>
      </c>
      <c r="G147" s="20">
        <v>0.41935483870967744</v>
      </c>
    </row>
    <row r="148" spans="1:9">
      <c r="C148" s="27" t="s">
        <v>121</v>
      </c>
      <c r="D148" s="27"/>
      <c r="E148" s="20">
        <f>G148*E146</f>
        <v>0.90322580645161277</v>
      </c>
      <c r="F148" s="20">
        <f t="shared" si="1"/>
        <v>47.129032258064512</v>
      </c>
      <c r="G148" s="20">
        <v>0.1129032258064516</v>
      </c>
    </row>
    <row r="149" spans="1:9">
      <c r="C149" s="27" t="s">
        <v>122</v>
      </c>
      <c r="D149" s="27"/>
      <c r="E149" s="20">
        <f>G149*E146</f>
        <v>2.838709677419355</v>
      </c>
      <c r="F149" s="20">
        <f t="shared" si="1"/>
        <v>148.11981566820279</v>
      </c>
      <c r="G149" s="20">
        <v>0.35483870967741937</v>
      </c>
    </row>
    <row r="150" spans="1:9">
      <c r="C150" s="27" t="s">
        <v>123</v>
      </c>
      <c r="D150" s="27"/>
      <c r="E150" s="20">
        <f>G150*E146</f>
        <v>0.64516129032258063</v>
      </c>
      <c r="F150" s="20">
        <f t="shared" si="1"/>
        <v>33.663594470046085</v>
      </c>
      <c r="G150" s="20">
        <v>8.0645161290322578E-2</v>
      </c>
    </row>
    <row r="151" spans="1:9">
      <c r="C151" s="27" t="s">
        <v>124</v>
      </c>
      <c r="D151" s="27"/>
      <c r="E151" s="20">
        <f>G151*E146</f>
        <v>0.25806451612903225</v>
      </c>
      <c r="F151" s="20">
        <f t="shared" si="1"/>
        <v>13.465437788018434</v>
      </c>
      <c r="G151" s="20">
        <v>3.2258064516129031E-2</v>
      </c>
    </row>
    <row r="152" spans="1:9">
      <c r="C152" s="27"/>
      <c r="D152" s="2" t="s">
        <v>125</v>
      </c>
      <c r="H152" s="26">
        <f>B468</f>
        <v>1.9783800273003599E-4</v>
      </c>
    </row>
    <row r="153" spans="1:9">
      <c r="C153" s="27"/>
      <c r="D153" s="3" t="s">
        <v>126</v>
      </c>
      <c r="F153" s="27"/>
      <c r="G153" s="31"/>
      <c r="H153" s="26">
        <f>B469</f>
        <v>9.1374598860871899E-5</v>
      </c>
    </row>
    <row r="154" spans="1:9" s="31" customFormat="1">
      <c r="A154" s="31" t="s">
        <v>127</v>
      </c>
      <c r="E154" s="31">
        <f>E14</f>
        <v>46</v>
      </c>
      <c r="F154" s="31">
        <f>E154*(365.25/7)</f>
        <v>2400.2142857142858</v>
      </c>
      <c r="H154" s="32"/>
      <c r="I154" s="31">
        <f>F154*AVERAGE(H152:H153)</f>
        <v>0.34708610897354564</v>
      </c>
    </row>
    <row r="155" spans="1:9">
      <c r="C155" s="27"/>
      <c r="D155" s="27"/>
      <c r="F155" s="27"/>
    </row>
    <row r="156" spans="1:9" s="27" customFormat="1">
      <c r="A156" s="27" t="s">
        <v>19</v>
      </c>
      <c r="H156" s="28"/>
    </row>
    <row r="157" spans="1:9" s="27" customFormat="1">
      <c r="B157" s="27" t="s">
        <v>20</v>
      </c>
      <c r="E157" s="33">
        <f>E18</f>
        <v>180.1</v>
      </c>
      <c r="F157" s="27">
        <f>E157*(365.25/7)</f>
        <v>9397.3607142857145</v>
      </c>
      <c r="G157" s="27">
        <v>1.0151057401812689</v>
      </c>
      <c r="H157" s="28"/>
      <c r="I157" s="27">
        <f>F157*AVERAGE(H159:H160)</f>
        <v>0.90692790666736589</v>
      </c>
    </row>
    <row r="158" spans="1:9">
      <c r="C158" s="27" t="s">
        <v>20</v>
      </c>
      <c r="D158" s="27"/>
      <c r="E158" s="29">
        <f>G158*E157</f>
        <v>180.1</v>
      </c>
      <c r="F158" s="20">
        <f>E158*(365.25/7)</f>
        <v>9397.3607142857145</v>
      </c>
      <c r="G158" s="20">
        <v>1</v>
      </c>
    </row>
    <row r="159" spans="1:9">
      <c r="D159" s="30" t="s">
        <v>128</v>
      </c>
      <c r="E159" s="29"/>
      <c r="F159" s="27"/>
      <c r="H159" s="26">
        <f>B529</f>
        <v>5.8936399512656897E-5</v>
      </c>
    </row>
    <row r="160" spans="1:9">
      <c r="D160" s="34" t="s">
        <v>129</v>
      </c>
      <c r="E160" s="29"/>
      <c r="F160" s="27"/>
      <c r="H160" s="26">
        <f>B492</f>
        <v>1.3408117941004401E-4</v>
      </c>
    </row>
    <row r="161" spans="2:9" s="27" customFormat="1">
      <c r="B161" s="27" t="s">
        <v>21</v>
      </c>
      <c r="E161" s="33">
        <f>E19</f>
        <v>51.1</v>
      </c>
      <c r="F161" s="27">
        <f>E161*(365.25/7)</f>
        <v>2666.3250000000003</v>
      </c>
      <c r="G161" s="27">
        <v>1</v>
      </c>
      <c r="H161" s="28"/>
      <c r="I161" s="27">
        <f>SUM(I162,I168,I164)</f>
        <v>0.41092650123153707</v>
      </c>
    </row>
    <row r="162" spans="2:9">
      <c r="C162" s="27" t="s">
        <v>130</v>
      </c>
      <c r="D162" s="27"/>
      <c r="E162" s="29">
        <f>G162*E161</f>
        <v>31.770037453183527</v>
      </c>
      <c r="F162" s="20">
        <f>E162*(365.25/7)</f>
        <v>1657.7151685393262</v>
      </c>
      <c r="G162" s="20">
        <v>0.62172284644194764</v>
      </c>
      <c r="I162" s="20">
        <f>F162*H163</f>
        <v>0.22226840492367275</v>
      </c>
    </row>
    <row r="163" spans="2:9">
      <c r="C163" s="27"/>
      <c r="D163" s="34" t="s">
        <v>129</v>
      </c>
      <c r="E163" s="29"/>
      <c r="F163" s="27"/>
      <c r="H163" s="26">
        <f>B492</f>
        <v>1.3408117941004401E-4</v>
      </c>
    </row>
    <row r="164" spans="2:9">
      <c r="C164" s="27" t="s">
        <v>131</v>
      </c>
      <c r="D164" s="27"/>
      <c r="E164" s="29">
        <f>G164*E161</f>
        <v>2.6794007490636704</v>
      </c>
      <c r="F164" s="20">
        <f>E164*(365.25/7)</f>
        <v>139.80730337078651</v>
      </c>
      <c r="G164" s="20">
        <v>5.2434456928838948E-2</v>
      </c>
      <c r="I164" s="20">
        <f>F164*AVERAGE(H165:H167)</f>
        <v>7.2168028667144293E-2</v>
      </c>
    </row>
    <row r="165" spans="2:9">
      <c r="C165" s="27"/>
      <c r="D165" s="34" t="s">
        <v>132</v>
      </c>
      <c r="E165" s="29"/>
      <c r="F165" s="27"/>
      <c r="H165" s="26">
        <f>B479</f>
        <v>8.3899075325234501E-4</v>
      </c>
    </row>
    <row r="166" spans="2:9">
      <c r="C166" s="27"/>
      <c r="D166" s="34" t="s">
        <v>133</v>
      </c>
      <c r="E166" s="29"/>
      <c r="F166" s="27"/>
      <c r="H166" s="26">
        <f>B478</f>
        <v>4.6337524758036899E-4</v>
      </c>
    </row>
    <row r="167" spans="2:9">
      <c r="C167" s="27"/>
      <c r="D167" s="34" t="s">
        <v>134</v>
      </c>
      <c r="E167" s="29"/>
      <c r="F167" s="27"/>
      <c r="H167" s="26">
        <f>B470</f>
        <v>2.4622324151349502E-4</v>
      </c>
    </row>
    <row r="168" spans="2:9">
      <c r="C168" s="27" t="s">
        <v>135</v>
      </c>
      <c r="D168" s="27"/>
      <c r="E168" s="29">
        <f>G168*E161</f>
        <v>16.650561797752808</v>
      </c>
      <c r="F168" s="20">
        <f>E168*(365.25/7)</f>
        <v>868.80252808988757</v>
      </c>
      <c r="G168" s="20">
        <v>0.32584269662921345</v>
      </c>
      <c r="I168" s="20">
        <f>F168*H169</f>
        <v>0.11649006764072002</v>
      </c>
    </row>
    <row r="169" spans="2:9">
      <c r="C169" s="27"/>
      <c r="D169" s="34" t="s">
        <v>129</v>
      </c>
      <c r="E169" s="29"/>
      <c r="F169" s="27"/>
      <c r="H169" s="26">
        <f>B492</f>
        <v>1.3408117941004401E-4</v>
      </c>
    </row>
    <row r="170" spans="2:9" s="27" customFormat="1">
      <c r="B170" s="27" t="s">
        <v>22</v>
      </c>
      <c r="D170" s="27" t="s">
        <v>136</v>
      </c>
      <c r="E170" s="33">
        <f>(E200-SUM(E186,E177,E161,E157)) / 2</f>
        <v>4.3000000000000114</v>
      </c>
      <c r="F170" s="27">
        <f>E170*(365.25/7)</f>
        <v>224.36785714285776</v>
      </c>
      <c r="G170" s="27">
        <v>1</v>
      </c>
      <c r="H170" s="28"/>
      <c r="I170" s="27">
        <f>SUM(I171,I175)</f>
        <v>3.7327295705758379E-2</v>
      </c>
    </row>
    <row r="171" spans="2:9">
      <c r="C171" s="27" t="s">
        <v>137</v>
      </c>
      <c r="D171" s="27"/>
      <c r="E171" s="29">
        <f>G171*E170</f>
        <v>0.77937500000000204</v>
      </c>
      <c r="F171" s="20">
        <f>E171*(365.25/7)</f>
        <v>40.666674107142967</v>
      </c>
      <c r="G171" s="20">
        <v>0.18124999999999999</v>
      </c>
      <c r="I171" s="20">
        <f>F171*AVERAGE(H172:H174)</f>
        <v>2.0991991348106909E-2</v>
      </c>
    </row>
    <row r="172" spans="2:9">
      <c r="C172" s="27"/>
      <c r="D172" s="34" t="s">
        <v>132</v>
      </c>
      <c r="E172" s="29"/>
      <c r="F172" s="27"/>
      <c r="H172" s="26">
        <f>B479</f>
        <v>8.3899075325234501E-4</v>
      </c>
    </row>
    <row r="173" spans="2:9">
      <c r="C173" s="27"/>
      <c r="D173" s="34" t="s">
        <v>133</v>
      </c>
      <c r="E173" s="29"/>
      <c r="F173" s="27"/>
      <c r="H173" s="26">
        <f>B478</f>
        <v>4.6337524758036899E-4</v>
      </c>
    </row>
    <row r="174" spans="2:9">
      <c r="C174" s="27"/>
      <c r="D174" s="34" t="s">
        <v>134</v>
      </c>
      <c r="E174" s="29"/>
      <c r="F174" s="27"/>
      <c r="H174" s="26">
        <f>B470</f>
        <v>2.4622324151349502E-4</v>
      </c>
    </row>
    <row r="175" spans="2:9">
      <c r="C175" s="27" t="s">
        <v>138</v>
      </c>
      <c r="D175" s="27"/>
      <c r="E175" s="29">
        <f>G175*E170</f>
        <v>3.5206250000000092</v>
      </c>
      <c r="F175" s="20">
        <f>E175*(365.25/7)</f>
        <v>183.70118303571476</v>
      </c>
      <c r="G175" s="20">
        <v>0.81874999999999998</v>
      </c>
      <c r="I175" s="20">
        <f>F175*H176</f>
        <v>1.6335304357651469E-2</v>
      </c>
    </row>
    <row r="176" spans="2:9">
      <c r="C176" s="27"/>
      <c r="D176" s="34" t="s">
        <v>139</v>
      </c>
      <c r="E176" s="29"/>
      <c r="F176" s="27"/>
      <c r="H176" s="26">
        <f>B555</f>
        <v>8.8923239838230102E-5</v>
      </c>
    </row>
    <row r="177" spans="1:9" s="27" customFormat="1">
      <c r="B177" s="27" t="s">
        <v>23</v>
      </c>
      <c r="E177" s="33">
        <f>E21</f>
        <v>14.3</v>
      </c>
      <c r="F177" s="27">
        <f>E177*(365.25/7)</f>
        <v>746.15357142857147</v>
      </c>
      <c r="G177" s="27">
        <v>0.99595141700404854</v>
      </c>
      <c r="H177" s="28"/>
      <c r="I177" s="27">
        <f>SUM(I178,I180,I182,I184)</f>
        <v>5.2781366547939669E-2</v>
      </c>
    </row>
    <row r="178" spans="1:9">
      <c r="A178" s="35"/>
      <c r="C178" s="27" t="s">
        <v>140</v>
      </c>
      <c r="D178" s="27"/>
      <c r="E178" s="29">
        <f>G178*E177</f>
        <v>1.273684210526316</v>
      </c>
      <c r="F178" s="20">
        <f>E178*(365.25/7)</f>
        <v>66.459022556390991</v>
      </c>
      <c r="G178" s="20">
        <v>8.9068825910931182E-2</v>
      </c>
      <c r="I178" s="20">
        <f>F178*H179</f>
        <v>7.9970010575912461E-3</v>
      </c>
    </row>
    <row r="179" spans="1:9">
      <c r="D179" s="34" t="s">
        <v>140</v>
      </c>
      <c r="E179" s="29"/>
      <c r="H179" s="26">
        <f>B489</f>
        <v>1.2032980248552E-4</v>
      </c>
    </row>
    <row r="180" spans="1:9">
      <c r="C180" s="27" t="s">
        <v>141</v>
      </c>
      <c r="D180" s="27"/>
      <c r="E180" s="29">
        <f>G180*E177</f>
        <v>0.57894736842105265</v>
      </c>
      <c r="F180" s="20">
        <f>E180*(365.25/7)</f>
        <v>30.208646616541355</v>
      </c>
      <c r="G180" s="20">
        <v>4.048582995951417E-2</v>
      </c>
      <c r="I180" s="20">
        <f>F180*H181</f>
        <v>4.8192222464465851E-3</v>
      </c>
    </row>
    <row r="181" spans="1:9">
      <c r="D181" s="34" t="s">
        <v>142</v>
      </c>
      <c r="E181" s="29"/>
      <c r="H181" s="26">
        <f>B491</f>
        <v>1.5953121990601601E-4</v>
      </c>
    </row>
    <row r="182" spans="1:9">
      <c r="C182" s="27" t="s">
        <v>143</v>
      </c>
      <c r="D182" s="27"/>
      <c r="E182" s="29">
        <f>G182*E177</f>
        <v>12.389473684210527</v>
      </c>
      <c r="F182" s="20">
        <f>E182*(365.25/7)</f>
        <v>646.46503759398502</v>
      </c>
      <c r="G182" s="20">
        <v>0.8663967611336032</v>
      </c>
      <c r="I182" s="20">
        <f>F182*H183</f>
        <v>3.9734851957694162E-2</v>
      </c>
    </row>
    <row r="183" spans="1:9">
      <c r="D183" s="34" t="s">
        <v>144</v>
      </c>
      <c r="E183" s="29"/>
      <c r="F183" s="27"/>
      <c r="H183" s="26">
        <f>B541</f>
        <v>6.1464811934113902E-5</v>
      </c>
    </row>
    <row r="184" spans="1:9">
      <c r="C184" s="27" t="s">
        <v>145</v>
      </c>
      <c r="D184" s="35">
        <f>F177-SUM(F182,F180,F178)</f>
        <v>3.0208646616540591</v>
      </c>
      <c r="E184" s="29" t="s">
        <v>105</v>
      </c>
      <c r="F184" s="20" t="e">
        <f>E184*(365.25/7)</f>
        <v>#VALUE!</v>
      </c>
      <c r="G184" s="20">
        <v>4.0485829959514552E-3</v>
      </c>
      <c r="I184" s="20">
        <f>D184*H185</f>
        <v>2.3029128620767912E-4</v>
      </c>
    </row>
    <row r="185" spans="1:9">
      <c r="D185" s="30" t="s">
        <v>146</v>
      </c>
      <c r="E185" s="29"/>
      <c r="F185" s="27"/>
      <c r="H185" s="26">
        <f>B540</f>
        <v>7.6233566213980704E-5</v>
      </c>
    </row>
    <row r="186" spans="1:9" s="27" customFormat="1">
      <c r="B186" s="27" t="s">
        <v>24</v>
      </c>
      <c r="E186" s="33">
        <f>E22</f>
        <v>32.9</v>
      </c>
      <c r="F186" s="27">
        <f>E186*(365.25/7)</f>
        <v>1716.675</v>
      </c>
      <c r="G186" s="27">
        <v>0.99722991689750695</v>
      </c>
      <c r="H186" s="28"/>
      <c r="I186" s="27">
        <f>SUM(I187,I189,I191,I193,I195)</f>
        <v>2.8586748510970748</v>
      </c>
    </row>
    <row r="187" spans="1:9">
      <c r="C187" s="27" t="s">
        <v>147</v>
      </c>
      <c r="D187" s="27"/>
      <c r="E187" s="29">
        <f>G187*E186</f>
        <v>28.34321329639889</v>
      </c>
      <c r="F187" s="20">
        <f>E187*(365.25/7)</f>
        <v>1478.9083795013851</v>
      </c>
      <c r="G187" s="20">
        <v>0.86149584487534625</v>
      </c>
      <c r="I187" s="20">
        <f>F187*H188</f>
        <v>2.7257751938127481</v>
      </c>
    </row>
    <row r="188" spans="1:9">
      <c r="D188" s="34" t="s">
        <v>148</v>
      </c>
      <c r="E188" s="29"/>
      <c r="H188" s="26">
        <f>B486</f>
        <v>1.8430994317117501E-3</v>
      </c>
    </row>
    <row r="189" spans="1:9">
      <c r="C189" s="27" t="s">
        <v>149</v>
      </c>
      <c r="D189" s="27"/>
      <c r="E189" s="29">
        <f>G189*E186</f>
        <v>3.189750692520775</v>
      </c>
      <c r="F189" s="20">
        <f>E189*(365.25/7)</f>
        <v>166.43663434903044</v>
      </c>
      <c r="G189" s="20">
        <v>9.6952908587257608E-2</v>
      </c>
      <c r="I189" s="20">
        <f>F189*H190</f>
        <v>0.11619493160778029</v>
      </c>
    </row>
    <row r="190" spans="1:9">
      <c r="C190" s="27"/>
      <c r="D190" s="34" t="s">
        <v>150</v>
      </c>
      <c r="E190" s="29"/>
      <c r="H190" s="26">
        <f>B488</f>
        <v>6.9813314876405498E-4</v>
      </c>
    </row>
    <row r="191" spans="1:9">
      <c r="C191" s="27" t="s">
        <v>151</v>
      </c>
      <c r="D191" s="27"/>
      <c r="E191" s="29">
        <f>G191*E186</f>
        <v>1.0024930747922438</v>
      </c>
      <c r="F191" s="20">
        <f>E191*(365.25/7)</f>
        <v>52.308656509695297</v>
      </c>
      <c r="G191" s="20">
        <v>3.0470914127423823E-2</v>
      </c>
      <c r="I191" s="20">
        <f>F191*H192</f>
        <v>1.3284817984062575E-2</v>
      </c>
    </row>
    <row r="192" spans="1:9">
      <c r="C192" s="27"/>
      <c r="D192" s="34" t="s">
        <v>152</v>
      </c>
      <c r="E192" s="29"/>
      <c r="H192" s="26">
        <f>B459</f>
        <v>2.53969779965583E-4</v>
      </c>
    </row>
    <row r="193" spans="1:9">
      <c r="C193" s="27" t="s">
        <v>153</v>
      </c>
      <c r="D193" s="35">
        <f>F186-SUM(F187,F189,F191,F195)</f>
        <v>4.755332409972425</v>
      </c>
      <c r="E193" s="29" t="s">
        <v>105</v>
      </c>
      <c r="F193" s="20" t="e">
        <f>E193*(365.25/7)</f>
        <v>#VALUE!</v>
      </c>
      <c r="G193" s="20">
        <v>2.7700831024930483E-3</v>
      </c>
      <c r="I193" s="20">
        <f>D193*H194</f>
        <v>8.5497692312081364E-4</v>
      </c>
    </row>
    <row r="194" spans="1:9">
      <c r="C194" s="27"/>
      <c r="D194" s="34" t="s">
        <v>154</v>
      </c>
      <c r="E194" s="29"/>
      <c r="H194" s="26">
        <f>B473</f>
        <v>1.7979330347713199E-4</v>
      </c>
    </row>
    <row r="195" spans="1:9">
      <c r="C195" s="27" t="s">
        <v>155</v>
      </c>
      <c r="D195" s="27"/>
      <c r="E195" s="29">
        <f>G195*E186</f>
        <v>0.2734072022160664</v>
      </c>
      <c r="F195" s="20">
        <f>E195*(365.25/7)</f>
        <v>14.265997229916893</v>
      </c>
      <c r="G195" s="20">
        <v>8.3102493074792231E-3</v>
      </c>
      <c r="I195" s="20">
        <f>F195*H196</f>
        <v>2.5649307693623724E-3</v>
      </c>
    </row>
    <row r="196" spans="1:9">
      <c r="C196" s="27"/>
      <c r="D196" s="34" t="s">
        <v>154</v>
      </c>
      <c r="E196" s="29"/>
      <c r="H196" s="26">
        <f>B473</f>
        <v>1.7979330347713199E-4</v>
      </c>
    </row>
    <row r="197" spans="1:9" s="27" customFormat="1">
      <c r="B197" s="27" t="s">
        <v>25</v>
      </c>
      <c r="D197" s="27" t="s">
        <v>136</v>
      </c>
      <c r="E197" s="33">
        <f>(E200-SUM(E157,E161,E177,E186))/2</f>
        <v>4.3000000000000114</v>
      </c>
      <c r="F197" s="27">
        <f>E197*(365.25/7)</f>
        <v>224.36785714285776</v>
      </c>
      <c r="G197" s="27">
        <v>1</v>
      </c>
      <c r="H197" s="28"/>
      <c r="I197" s="27">
        <f>F197*H199</f>
        <v>1.1357517676955257E-2</v>
      </c>
    </row>
    <row r="198" spans="1:9">
      <c r="C198" s="27" t="s">
        <v>25</v>
      </c>
      <c r="D198" s="27"/>
      <c r="E198" s="29" t="s">
        <v>105</v>
      </c>
      <c r="F198" s="27" t="e">
        <f>E198*(365.25/7)</f>
        <v>#VALUE!</v>
      </c>
      <c r="G198" s="20">
        <v>1</v>
      </c>
    </row>
    <row r="199" spans="1:9">
      <c r="C199" s="27"/>
      <c r="D199" s="34" t="s">
        <v>156</v>
      </c>
      <c r="E199" s="29"/>
      <c r="F199" s="27"/>
      <c r="H199" s="26">
        <f>B532</f>
        <v>5.0620074646983798E-5</v>
      </c>
    </row>
    <row r="200" spans="1:9" s="31" customFormat="1">
      <c r="A200" s="31" t="s">
        <v>157</v>
      </c>
      <c r="E200" s="36">
        <f>E17</f>
        <v>287</v>
      </c>
      <c r="F200" s="31">
        <f>E200*(365.25/7)</f>
        <v>14975.25</v>
      </c>
      <c r="H200" s="32"/>
      <c r="I200" s="31">
        <f>SUM(I161,I170,I157,I177,I186,I197)</f>
        <v>4.2779954389266308</v>
      </c>
    </row>
    <row r="201" spans="1:9">
      <c r="C201" s="27"/>
      <c r="D201" s="27"/>
      <c r="E201" s="29"/>
      <c r="F201" s="27"/>
    </row>
    <row r="202" spans="1:9" s="27" customFormat="1">
      <c r="A202" s="27" t="s">
        <v>26</v>
      </c>
      <c r="E202" s="29"/>
      <c r="H202" s="28"/>
    </row>
    <row r="203" spans="1:9" s="27" customFormat="1">
      <c r="B203" s="27" t="s">
        <v>158</v>
      </c>
      <c r="E203" s="33">
        <f>E25</f>
        <v>11.9</v>
      </c>
      <c r="F203" s="27">
        <f>E203*(365.25/7)</f>
        <v>620.92500000000007</v>
      </c>
      <c r="G203" s="27">
        <v>0.97826086956521752</v>
      </c>
      <c r="H203" s="28"/>
      <c r="I203" s="27">
        <f>SUM(I204,I206,I208)</f>
        <v>0.10856217898688666</v>
      </c>
    </row>
    <row r="204" spans="1:9">
      <c r="A204" s="20"/>
      <c r="C204" s="27" t="s">
        <v>159</v>
      </c>
      <c r="D204" s="27"/>
      <c r="E204" s="29">
        <f>G204*E203</f>
        <v>10.089130434782611</v>
      </c>
      <c r="F204" s="20">
        <f>E204*(365.25/7)</f>
        <v>526.43641304347841</v>
      </c>
      <c r="G204" s="20">
        <v>0.84782608695652184</v>
      </c>
      <c r="I204" s="20">
        <f>F204*H205</f>
        <v>9.1338917383246704E-2</v>
      </c>
    </row>
    <row r="205" spans="1:9">
      <c r="A205" s="20"/>
      <c r="C205" s="27"/>
      <c r="D205" s="34" t="s">
        <v>160</v>
      </c>
      <c r="E205" s="29"/>
      <c r="H205" s="26">
        <f>B484</f>
        <v>1.73504178510735E-4</v>
      </c>
    </row>
    <row r="206" spans="1:9">
      <c r="A206" s="20"/>
      <c r="C206" s="27" t="s">
        <v>161</v>
      </c>
      <c r="D206" s="27"/>
      <c r="E206" s="29">
        <f>G206*E203</f>
        <v>1.5521739130434782</v>
      </c>
      <c r="F206" s="20">
        <f>E206*(365.25/7)</f>
        <v>80.990217391304341</v>
      </c>
      <c r="G206" s="20">
        <v>0.13043478260869565</v>
      </c>
      <c r="I206" s="20">
        <f>F206*H207</f>
        <v>1.6022942849367075E-2</v>
      </c>
    </row>
    <row r="207" spans="1:9">
      <c r="A207" s="20"/>
      <c r="C207" s="27"/>
      <c r="D207" s="34" t="s">
        <v>125</v>
      </c>
      <c r="E207" s="29"/>
      <c r="H207" s="26">
        <f>B468</f>
        <v>1.9783800273003599E-4</v>
      </c>
    </row>
    <row r="208" spans="1:9">
      <c r="A208" s="20"/>
      <c r="C208" s="27" t="s">
        <v>162</v>
      </c>
      <c r="D208" s="27">
        <f>F203-SUM(F204,F206)</f>
        <v>13.498369565217331</v>
      </c>
      <c r="E208" s="29" t="s">
        <v>105</v>
      </c>
      <c r="F208" s="20" t="e">
        <f>E208*(365.25/7)</f>
        <v>#VALUE!</v>
      </c>
      <c r="G208" s="20">
        <v>2.1739130434782483E-2</v>
      </c>
      <c r="I208" s="20">
        <f>D208*H209</f>
        <v>1.2003187542728865E-3</v>
      </c>
    </row>
    <row r="209" spans="1:9">
      <c r="A209" s="20"/>
      <c r="C209" s="27"/>
      <c r="D209" s="34" t="s">
        <v>139</v>
      </c>
      <c r="E209" s="29"/>
      <c r="H209" s="26">
        <f>B555</f>
        <v>8.8923239838230102E-5</v>
      </c>
    </row>
    <row r="210" spans="1:9" s="27" customFormat="1">
      <c r="B210" s="27" t="s">
        <v>28</v>
      </c>
      <c r="E210" s="33">
        <f>E234-SUM(E203,E213,E220,E223,E227)</f>
        <v>1.8999999999999986</v>
      </c>
      <c r="F210" s="27">
        <f>E210*(365.25/7)</f>
        <v>99.139285714285649</v>
      </c>
      <c r="G210" s="27">
        <v>1</v>
      </c>
      <c r="H210" s="28"/>
      <c r="I210" s="27">
        <f>F211*H212</f>
        <v>1.9613518277796661E-2</v>
      </c>
    </row>
    <row r="211" spans="1:9">
      <c r="A211" s="20"/>
      <c r="C211" s="27" t="s">
        <v>28</v>
      </c>
      <c r="D211" s="27"/>
      <c r="E211" s="29">
        <f>G211*E210</f>
        <v>1.8999999999999986</v>
      </c>
      <c r="F211" s="20">
        <f>E211*(365.25/7)</f>
        <v>99.139285714285649</v>
      </c>
      <c r="G211" s="20">
        <v>1</v>
      </c>
    </row>
    <row r="212" spans="1:9">
      <c r="A212" s="20"/>
      <c r="C212" s="27"/>
      <c r="D212" s="34" t="s">
        <v>125</v>
      </c>
      <c r="E212" s="29"/>
      <c r="H212" s="26">
        <f>B468</f>
        <v>1.9783800273003599E-4</v>
      </c>
    </row>
    <row r="213" spans="1:9" s="27" customFormat="1">
      <c r="B213" s="27" t="s">
        <v>29</v>
      </c>
      <c r="E213" s="33">
        <f>E27</f>
        <v>5.6</v>
      </c>
      <c r="F213" s="27">
        <f>E213*(365.25/7)</f>
        <v>292.2</v>
      </c>
      <c r="G213" s="27">
        <v>1</v>
      </c>
      <c r="H213" s="28"/>
      <c r="I213" s="27">
        <f>SUM(I214,I215,I217)</f>
        <v>3.7181675907571418E-2</v>
      </c>
    </row>
    <row r="214" spans="1:9">
      <c r="A214" s="20"/>
      <c r="C214" s="27" t="s">
        <v>163</v>
      </c>
      <c r="D214" s="27"/>
      <c r="E214" s="29">
        <f>G214*E213</f>
        <v>4.6666666666666661</v>
      </c>
      <c r="F214" s="20">
        <f>E214*(365.25/7)</f>
        <v>243.49999999999997</v>
      </c>
      <c r="G214" s="20">
        <v>0.83333333333333326</v>
      </c>
      <c r="I214" s="20">
        <f>F214*H216</f>
        <v>3.2215983442333916E-2</v>
      </c>
    </row>
    <row r="215" spans="1:9">
      <c r="A215" s="20"/>
      <c r="C215" s="27" t="s">
        <v>164</v>
      </c>
      <c r="D215" s="27"/>
      <c r="E215" s="29">
        <f>G215*E213</f>
        <v>0.46666666666666662</v>
      </c>
      <c r="F215" s="20">
        <f>E215*(365.25/7)</f>
        <v>24.349999999999998</v>
      </c>
      <c r="G215" s="20">
        <v>8.3333333333333329E-2</v>
      </c>
      <c r="I215" s="20">
        <f>F215*H216</f>
        <v>3.2215983442333918E-3</v>
      </c>
    </row>
    <row r="216" spans="1:9">
      <c r="A216" s="20"/>
      <c r="C216" s="27"/>
      <c r="D216" s="34" t="s">
        <v>165</v>
      </c>
      <c r="E216" s="29"/>
      <c r="H216" s="26">
        <f>B482</f>
        <v>1.32303833438743E-4</v>
      </c>
    </row>
    <row r="217" spans="1:9">
      <c r="A217" s="20"/>
      <c r="C217" s="27" t="s">
        <v>166</v>
      </c>
      <c r="D217" s="27"/>
      <c r="E217" s="29">
        <f>G217*E213</f>
        <v>0.46666666666666662</v>
      </c>
      <c r="F217" s="20">
        <f>E217*(365.25/7)</f>
        <v>24.349999999999998</v>
      </c>
      <c r="G217" s="20">
        <v>8.3333333333333329E-2</v>
      </c>
      <c r="I217" s="20">
        <f>F217*AVERAGE(H218:H219)</f>
        <v>1.7440941210041124E-3</v>
      </c>
    </row>
    <row r="218" spans="1:9">
      <c r="A218" s="20"/>
      <c r="C218" s="27"/>
      <c r="D218" s="34" t="s">
        <v>139</v>
      </c>
      <c r="E218" s="29"/>
      <c r="H218" s="26">
        <f>B555</f>
        <v>8.8923239838230102E-5</v>
      </c>
    </row>
    <row r="219" spans="1:9">
      <c r="A219" s="20"/>
      <c r="C219" s="27"/>
      <c r="D219" s="34" t="s">
        <v>167</v>
      </c>
      <c r="E219" s="29"/>
      <c r="H219" s="26">
        <f>B528</f>
        <v>5.4328844022477301E-5</v>
      </c>
    </row>
    <row r="220" spans="1:9" s="27" customFormat="1">
      <c r="B220" s="27" t="s">
        <v>168</v>
      </c>
      <c r="E220" s="33">
        <f>E28</f>
        <v>1.8</v>
      </c>
      <c r="F220" s="27">
        <f>E220*(365.25/7)</f>
        <v>93.921428571428578</v>
      </c>
      <c r="G220" s="27">
        <v>1</v>
      </c>
      <c r="H220" s="28"/>
      <c r="I220" s="27">
        <f>F220*H222</f>
        <v>1.3735114357574033E-2</v>
      </c>
    </row>
    <row r="221" spans="1:9">
      <c r="A221" s="20"/>
      <c r="C221" s="27" t="s">
        <v>168</v>
      </c>
      <c r="D221" s="27"/>
      <c r="E221" s="29">
        <f>G221*E220</f>
        <v>1.8</v>
      </c>
      <c r="F221" s="20">
        <f>E221*(365.25/7)</f>
        <v>93.921428571428578</v>
      </c>
      <c r="G221" s="20">
        <v>1</v>
      </c>
    </row>
    <row r="222" spans="1:9">
      <c r="A222" s="20"/>
      <c r="D222" s="3" t="s">
        <v>169</v>
      </c>
      <c r="E222" s="29"/>
      <c r="H222" s="26">
        <f>B485</f>
        <v>1.4624047532590801E-4</v>
      </c>
    </row>
    <row r="223" spans="1:9" s="27" customFormat="1">
      <c r="B223" s="27" t="s">
        <v>31</v>
      </c>
      <c r="E223" s="33">
        <f>E29</f>
        <v>5.3</v>
      </c>
      <c r="F223" s="27">
        <f>E223*(365.25/7)</f>
        <v>276.54642857142858</v>
      </c>
      <c r="G223" s="27">
        <v>1</v>
      </c>
      <c r="H223" s="28"/>
      <c r="I223" s="27">
        <f>SUM(I224:I225)</f>
        <v>4.0442281163967975E-2</v>
      </c>
    </row>
    <row r="224" spans="1:9">
      <c r="A224" s="20"/>
      <c r="C224" s="27" t="s">
        <v>170</v>
      </c>
      <c r="D224" s="27"/>
      <c r="E224" s="29">
        <f>G224*E223</f>
        <v>2.5395833333333329</v>
      </c>
      <c r="F224" s="20">
        <f>E224*(365.25/7)</f>
        <v>132.51183035714283</v>
      </c>
      <c r="G224" s="20">
        <v>0.47916666666666663</v>
      </c>
      <c r="I224" s="20">
        <f>F224*H226</f>
        <v>1.9378593057734653E-2</v>
      </c>
    </row>
    <row r="225" spans="1:9">
      <c r="A225" s="20"/>
      <c r="C225" s="27" t="s">
        <v>171</v>
      </c>
      <c r="D225" s="27"/>
      <c r="E225" s="29">
        <f>G225*E223</f>
        <v>2.760416666666667</v>
      </c>
      <c r="F225" s="20">
        <f>E225*(365.25/7)</f>
        <v>144.03459821428572</v>
      </c>
      <c r="G225" s="20">
        <v>0.52083333333333337</v>
      </c>
      <c r="I225" s="20">
        <f>F225*H226</f>
        <v>2.1063688106233325E-2</v>
      </c>
    </row>
    <row r="226" spans="1:9">
      <c r="A226" s="20"/>
      <c r="D226" s="3" t="s">
        <v>169</v>
      </c>
      <c r="E226" s="29"/>
      <c r="H226" s="26">
        <f>B485</f>
        <v>1.4624047532590801E-4</v>
      </c>
    </row>
    <row r="227" spans="1:9" s="27" customFormat="1">
      <c r="B227" s="27" t="s">
        <v>32</v>
      </c>
      <c r="E227" s="33">
        <f>E30</f>
        <v>6.4</v>
      </c>
      <c r="F227" s="27">
        <f>E227*(365.25/7)</f>
        <v>333.94285714285718</v>
      </c>
      <c r="G227" s="27">
        <v>0.9882352941176471</v>
      </c>
      <c r="H227" s="28"/>
      <c r="I227" s="27">
        <f>SUM(I228,I231)</f>
        <v>3.9476822677184227E-2</v>
      </c>
    </row>
    <row r="228" spans="1:9">
      <c r="A228" s="20"/>
      <c r="C228" s="27" t="s">
        <v>172</v>
      </c>
      <c r="D228" s="27"/>
      <c r="E228" s="29">
        <f>G228*E227</f>
        <v>4.6682352941176477</v>
      </c>
      <c r="F228" s="20">
        <f>E228*(365.25/7)</f>
        <v>243.58184873949585</v>
      </c>
      <c r="G228" s="20">
        <v>0.72941176470588243</v>
      </c>
      <c r="I228" s="20">
        <f>F228*AVERAGE(H229:H230)</f>
        <v>3.3832101849135467E-2</v>
      </c>
    </row>
    <row r="229" spans="1:9">
      <c r="A229" s="20"/>
      <c r="C229" s="3"/>
      <c r="D229" s="3" t="s">
        <v>169</v>
      </c>
      <c r="E229" s="29"/>
      <c r="H229" s="26">
        <f>B485</f>
        <v>1.4624047532590801E-4</v>
      </c>
    </row>
    <row r="230" spans="1:9">
      <c r="A230" s="20"/>
      <c r="C230" s="37"/>
      <c r="D230" s="37" t="s">
        <v>173</v>
      </c>
      <c r="E230" s="29"/>
      <c r="H230" s="26">
        <f>B476</f>
        <v>1.3154789046745599E-4</v>
      </c>
    </row>
    <row r="231" spans="1:9">
      <c r="A231" s="20"/>
      <c r="C231" s="27" t="s">
        <v>174</v>
      </c>
      <c r="D231" s="27"/>
      <c r="E231" s="29">
        <f>G231*E227</f>
        <v>1.6564705882352944</v>
      </c>
      <c r="F231" s="20">
        <f>E231*(365.25/7)</f>
        <v>86.432268907563042</v>
      </c>
      <c r="G231" s="20">
        <v>0.25882352941176473</v>
      </c>
      <c r="I231" s="20">
        <f>F231*AVERAGE(H232:H233)</f>
        <v>5.6447208280487578E-3</v>
      </c>
    </row>
    <row r="232" spans="1:9">
      <c r="A232" s="20"/>
      <c r="D232" s="38" t="s">
        <v>146</v>
      </c>
      <c r="E232" s="29"/>
      <c r="H232" s="26">
        <f>B540</f>
        <v>7.6233566213980704E-5</v>
      </c>
    </row>
    <row r="233" spans="1:9">
      <c r="A233" s="20"/>
      <c r="D233" s="3" t="s">
        <v>175</v>
      </c>
      <c r="E233" s="29"/>
      <c r="H233" s="26">
        <f>B556</f>
        <v>5.4382484929733503E-5</v>
      </c>
    </row>
    <row r="234" spans="1:9" s="31" customFormat="1">
      <c r="A234" s="31" t="s">
        <v>176</v>
      </c>
      <c r="E234" s="36">
        <f>E24</f>
        <v>32.9</v>
      </c>
      <c r="F234" s="31">
        <f>E234*(365.25/7)</f>
        <v>1716.675</v>
      </c>
      <c r="H234" s="32"/>
      <c r="I234" s="31">
        <f>SUM(I227,I220,I213,I210,I203,I223)</f>
        <v>0.25901159137098095</v>
      </c>
    </row>
    <row r="235" spans="1:9">
      <c r="C235" s="27"/>
      <c r="D235" s="27"/>
      <c r="F235" s="27"/>
    </row>
    <row r="236" spans="1:9" s="27" customFormat="1">
      <c r="A236" s="27" t="s">
        <v>33</v>
      </c>
      <c r="H236" s="28"/>
    </row>
    <row r="237" spans="1:9" s="27" customFormat="1">
      <c r="B237" s="27" t="s">
        <v>34</v>
      </c>
      <c r="E237" s="27">
        <f>E32</f>
        <v>6.2</v>
      </c>
      <c r="F237" s="27">
        <f>E237*(365.25/7)</f>
        <v>323.50714285714287</v>
      </c>
      <c r="G237" s="27">
        <v>0.98648648648648651</v>
      </c>
      <c r="H237" s="28"/>
      <c r="I237" s="27">
        <f>SUM(I238,I239,I241)</f>
        <v>4.2021249129357514E-2</v>
      </c>
    </row>
    <row r="238" spans="1:9">
      <c r="C238" s="27" t="s">
        <v>177</v>
      </c>
      <c r="D238" s="27"/>
      <c r="E238" s="20">
        <f>G238*E237</f>
        <v>4.9432432432432432</v>
      </c>
      <c r="F238" s="20">
        <f>E238*(365.25/7)</f>
        <v>257.93137065637069</v>
      </c>
      <c r="G238" s="20">
        <v>0.79729729729729726</v>
      </c>
      <c r="I238" s="20">
        <f>F238*H240</f>
        <v>3.393032769522504E-2</v>
      </c>
    </row>
    <row r="239" spans="1:9">
      <c r="C239" s="27" t="s">
        <v>178</v>
      </c>
      <c r="D239" s="27"/>
      <c r="E239" s="20">
        <f>G239*E237</f>
        <v>0.16756756756756758</v>
      </c>
      <c r="F239" s="20">
        <f>E239*(365.25/7)</f>
        <v>8.7434362934362948</v>
      </c>
      <c r="G239" s="20">
        <v>2.7027027027027029E-2</v>
      </c>
      <c r="I239" s="20">
        <f>F239*H240</f>
        <v>1.1501805998381371E-3</v>
      </c>
    </row>
    <row r="240" spans="1:9">
      <c r="C240" s="27"/>
      <c r="D240" s="37" t="s">
        <v>173</v>
      </c>
      <c r="H240" s="26">
        <f>B476</f>
        <v>1.3154789046745599E-4</v>
      </c>
    </row>
    <row r="241" spans="1:9">
      <c r="C241" s="27" t="s">
        <v>179</v>
      </c>
      <c r="D241" s="27"/>
      <c r="E241" s="20">
        <f>G241*E237</f>
        <v>1.0054054054054054</v>
      </c>
      <c r="F241" s="20">
        <f>E241*(365.25/7)</f>
        <v>52.460617760617758</v>
      </c>
      <c r="G241" s="20">
        <v>0.16216216216216214</v>
      </c>
      <c r="I241" s="20">
        <f>F241*H242</f>
        <v>6.9407408342943349E-3</v>
      </c>
    </row>
    <row r="242" spans="1:9">
      <c r="C242" s="27"/>
      <c r="D242" s="34" t="s">
        <v>165</v>
      </c>
      <c r="H242" s="26">
        <f>B482</f>
        <v>1.32303833438743E-4</v>
      </c>
    </row>
    <row r="243" spans="1:9" s="27" customFormat="1">
      <c r="B243" s="27" t="s">
        <v>35</v>
      </c>
      <c r="D243" s="27" t="s">
        <v>136</v>
      </c>
      <c r="E243" s="27">
        <f>(E251-E237)/2</f>
        <v>6.0500000000000007</v>
      </c>
      <c r="F243" s="27">
        <f>E243*(365.25/7)</f>
        <v>315.68035714285719</v>
      </c>
      <c r="G243" s="27">
        <v>0.96129032258064506</v>
      </c>
      <c r="H243" s="28"/>
      <c r="I243" s="27">
        <f>SUM(I244,I245,I246)</f>
        <v>1.3403785189364557E-2</v>
      </c>
    </row>
    <row r="244" spans="1:9">
      <c r="C244" s="27" t="s">
        <v>180</v>
      </c>
      <c r="D244" s="27"/>
      <c r="E244" s="20">
        <f>G244*E243</f>
        <v>4.0983870967741938</v>
      </c>
      <c r="F244" s="20">
        <f>E244*(365.25/7)</f>
        <v>213.84798387096777</v>
      </c>
      <c r="G244" s="20">
        <v>0.67741935483870963</v>
      </c>
      <c r="I244" s="20">
        <f>F244*H247</f>
        <v>9.1389444472940156E-3</v>
      </c>
    </row>
    <row r="245" spans="1:9">
      <c r="C245" s="27" t="s">
        <v>181</v>
      </c>
      <c r="D245" s="27"/>
      <c r="E245" s="20">
        <f>G245*E243</f>
        <v>1.71741935483871</v>
      </c>
      <c r="F245" s="20">
        <f>E245*(365.25/7)</f>
        <v>89.612488479262694</v>
      </c>
      <c r="G245" s="20">
        <v>0.28387096774193549</v>
      </c>
      <c r="I245" s="20">
        <f>F245*H247</f>
        <v>3.8296529112470164E-3</v>
      </c>
    </row>
    <row r="246" spans="1:9">
      <c r="C246" s="27" t="s">
        <v>182</v>
      </c>
      <c r="D246" s="27"/>
      <c r="E246" s="20">
        <f>G246*E243</f>
        <v>0.19516129032258067</v>
      </c>
      <c r="F246" s="20">
        <f>E246*(365.25/7)</f>
        <v>10.183237327188943</v>
      </c>
      <c r="G246" s="20">
        <v>3.2258064516129031E-2</v>
      </c>
      <c r="I246" s="20">
        <f>F246*H247</f>
        <v>4.3518783082352464E-4</v>
      </c>
    </row>
    <row r="247" spans="1:9">
      <c r="C247" s="27"/>
      <c r="D247" s="37" t="s">
        <v>183</v>
      </c>
      <c r="H247" s="26">
        <f>B550</f>
        <v>4.2735705438346799E-5</v>
      </c>
    </row>
    <row r="248" spans="1:9" s="27" customFormat="1">
      <c r="B248" s="27" t="s">
        <v>36</v>
      </c>
      <c r="D248" s="27" t="s">
        <v>136</v>
      </c>
      <c r="E248" s="27">
        <f>(E251-E237)/2</f>
        <v>6.0500000000000007</v>
      </c>
      <c r="F248" s="20">
        <f>E248*(365.25/7)</f>
        <v>315.68035714285719</v>
      </c>
      <c r="G248" s="27">
        <v>1</v>
      </c>
      <c r="H248" s="28"/>
      <c r="I248" s="27">
        <f>F248*H250</f>
        <v>2.0708003881067923E-2</v>
      </c>
    </row>
    <row r="249" spans="1:9">
      <c r="C249" s="27" t="s">
        <v>36</v>
      </c>
      <c r="D249" s="27"/>
      <c r="E249" s="20" t="s">
        <v>105</v>
      </c>
      <c r="F249" s="20" t="e">
        <f>E249*(365.25/7)</f>
        <v>#VALUE!</v>
      </c>
      <c r="G249" s="20">
        <v>1</v>
      </c>
    </row>
    <row r="250" spans="1:9">
      <c r="C250" s="27"/>
      <c r="D250" s="20" t="s">
        <v>184</v>
      </c>
      <c r="H250" s="26">
        <f>B549</f>
        <v>6.5598012079341302E-5</v>
      </c>
    </row>
    <row r="251" spans="1:9" s="31" customFormat="1">
      <c r="A251" s="31" t="s">
        <v>185</v>
      </c>
      <c r="E251" s="31">
        <f>E31</f>
        <v>18.3</v>
      </c>
      <c r="F251" s="31">
        <f>E251*(365.25/7)</f>
        <v>954.86785714285725</v>
      </c>
      <c r="H251" s="32"/>
      <c r="I251" s="31">
        <f>SUM(I248,I243,I237)</f>
        <v>7.6133038199790004E-2</v>
      </c>
    </row>
    <row r="252" spans="1:9">
      <c r="C252" s="27"/>
      <c r="D252" s="27"/>
      <c r="F252" s="27"/>
    </row>
    <row r="253" spans="1:9" s="27" customFormat="1">
      <c r="A253" s="27" t="s">
        <v>37</v>
      </c>
      <c r="H253" s="28"/>
    </row>
    <row r="254" spans="1:9" s="27" customFormat="1">
      <c r="B254" s="27" t="s">
        <v>38</v>
      </c>
      <c r="E254" s="27">
        <f>E36</f>
        <v>37</v>
      </c>
      <c r="F254" s="27">
        <f>E254*(365.25/7)</f>
        <v>1930.6071428571429</v>
      </c>
      <c r="G254" s="27">
        <v>0.96780684104627757</v>
      </c>
      <c r="H254" s="28"/>
      <c r="I254" s="27">
        <f>F254*H259</f>
        <v>0.19117142022167852</v>
      </c>
    </row>
    <row r="255" spans="1:9">
      <c r="C255" s="27" t="s">
        <v>186</v>
      </c>
      <c r="D255" s="27"/>
      <c r="E255" s="20">
        <f>G255*E254</f>
        <v>8.0402414486921536</v>
      </c>
      <c r="F255" s="20">
        <f>E255*(365.25/7)</f>
        <v>419.52831273354417</v>
      </c>
      <c r="G255" s="20">
        <v>0.21730382293762576</v>
      </c>
    </row>
    <row r="256" spans="1:9">
      <c r="C256" s="27" t="s">
        <v>187</v>
      </c>
      <c r="D256" s="27"/>
      <c r="E256" s="20">
        <f>G256*E254</f>
        <v>27.247484909456738</v>
      </c>
      <c r="F256" s="20">
        <f>E256*(365.25/7)</f>
        <v>1421.7348375970105</v>
      </c>
      <c r="G256" s="20">
        <v>0.73641851106639833</v>
      </c>
    </row>
    <row r="257" spans="1:9">
      <c r="C257" s="27" t="s">
        <v>188</v>
      </c>
      <c r="D257" s="27"/>
      <c r="E257" s="20" t="s">
        <v>105</v>
      </c>
      <c r="F257" s="20" t="e">
        <f>E257*(365.25/7)</f>
        <v>#VALUE!</v>
      </c>
      <c r="G257" s="20">
        <v>3.2193158953722434E-2</v>
      </c>
    </row>
    <row r="258" spans="1:9">
      <c r="C258" s="27" t="s">
        <v>189</v>
      </c>
      <c r="D258" s="27"/>
      <c r="E258" s="20">
        <f>G258*E254</f>
        <v>0.52112676056338025</v>
      </c>
      <c r="F258" s="20">
        <f>E258*(365.25/7)</f>
        <v>27.191649899396378</v>
      </c>
      <c r="G258" s="20">
        <v>1.408450704225352E-2</v>
      </c>
    </row>
    <row r="259" spans="1:9">
      <c r="C259" s="27"/>
      <c r="D259" s="34" t="s">
        <v>190</v>
      </c>
      <c r="H259" s="26">
        <f>B481</f>
        <v>9.9021399008583497E-5</v>
      </c>
    </row>
    <row r="260" spans="1:9" s="27" customFormat="1">
      <c r="B260" s="27" t="s">
        <v>39</v>
      </c>
      <c r="E260" s="27">
        <f>E37</f>
        <v>72.2</v>
      </c>
      <c r="F260" s="27">
        <f>E260*(365.25/7)</f>
        <v>3767.2928571428574</v>
      </c>
      <c r="G260" s="27">
        <v>1</v>
      </c>
      <c r="H260" s="28"/>
      <c r="I260" s="27">
        <f>SUM(I261,I263,I265,I267,I269)</f>
        <v>4.046766793539283</v>
      </c>
    </row>
    <row r="261" spans="1:9">
      <c r="C261" s="27" t="s">
        <v>191</v>
      </c>
      <c r="D261" s="27"/>
      <c r="E261" s="20">
        <f>G261*E260</f>
        <v>6.5826338639652686</v>
      </c>
      <c r="F261" s="20">
        <f>E261*(365.25/7)</f>
        <v>343.47243125904492</v>
      </c>
      <c r="G261" s="20">
        <v>9.1172214182344433E-2</v>
      </c>
      <c r="I261" s="20">
        <f>F261*H262</f>
        <v>3.4011120664150157E-2</v>
      </c>
    </row>
    <row r="262" spans="1:9">
      <c r="C262" s="27"/>
      <c r="D262" s="34" t="s">
        <v>190</v>
      </c>
      <c r="H262" s="26">
        <f>B481</f>
        <v>9.9021399008583497E-5</v>
      </c>
    </row>
    <row r="263" spans="1:9">
      <c r="C263" s="27" t="s">
        <v>192</v>
      </c>
      <c r="D263" s="27"/>
      <c r="E263" s="20">
        <f>G263*E260</f>
        <v>40.122720694645444</v>
      </c>
      <c r="F263" s="20">
        <f>E263*(365.25/7)</f>
        <v>2093.5462476741786</v>
      </c>
      <c r="G263" s="20">
        <v>0.55571635311143275</v>
      </c>
      <c r="I263" s="20">
        <f>F263*H264</f>
        <v>3.7963176897026778</v>
      </c>
    </row>
    <row r="264" spans="1:9">
      <c r="C264" s="27"/>
      <c r="D264" s="20" t="s">
        <v>193</v>
      </c>
      <c r="H264" s="26">
        <f>B511</f>
        <v>1.81334312242693E-3</v>
      </c>
    </row>
    <row r="265" spans="1:9">
      <c r="C265" s="27" t="s">
        <v>194</v>
      </c>
      <c r="D265" s="27"/>
      <c r="E265" s="20">
        <f>G265*E260</f>
        <v>3.970477568740955</v>
      </c>
      <c r="F265" s="20">
        <f>E265*(365.25/7)</f>
        <v>207.17384742609056</v>
      </c>
      <c r="G265" s="20">
        <v>5.4992764109985527E-2</v>
      </c>
      <c r="I265" s="20">
        <f>F265*H266</f>
        <v>3.7248470422804138E-2</v>
      </c>
    </row>
    <row r="266" spans="1:9">
      <c r="A266" s="20"/>
      <c r="C266" s="27"/>
      <c r="D266" s="37" t="s">
        <v>154</v>
      </c>
      <c r="H266" s="26">
        <f>B473</f>
        <v>1.7979330347713199E-4</v>
      </c>
    </row>
    <row r="267" spans="1:9">
      <c r="A267" s="20"/>
      <c r="C267" s="27" t="s">
        <v>195</v>
      </c>
      <c r="D267" s="27"/>
      <c r="E267" s="20">
        <f>G267*E260</f>
        <v>9.7172214182344447</v>
      </c>
      <c r="F267" s="20">
        <f>E267*(365.25/7)</f>
        <v>507.03073185859017</v>
      </c>
      <c r="G267" s="20">
        <v>0.13458755426917512</v>
      </c>
      <c r="I267" s="20">
        <f>F267*H268</f>
        <v>4.5086815374414752E-2</v>
      </c>
    </row>
    <row r="268" spans="1:9">
      <c r="A268" s="20"/>
      <c r="C268" s="27"/>
      <c r="D268" s="37" t="s">
        <v>139</v>
      </c>
      <c r="H268" s="26">
        <f>B555</f>
        <v>8.8923239838230102E-5</v>
      </c>
    </row>
    <row r="269" spans="1:9">
      <c r="A269" s="20"/>
      <c r="C269" s="27" t="s">
        <v>196</v>
      </c>
      <c r="D269" s="27"/>
      <c r="E269" s="20">
        <f>G269*E260</f>
        <v>11.806946454413895</v>
      </c>
      <c r="F269" s="20">
        <f>E269*(365.25/7)</f>
        <v>616.06959892495365</v>
      </c>
      <c r="G269" s="20">
        <v>0.16353111432706224</v>
      </c>
      <c r="I269" s="20">
        <f>F269*H270</f>
        <v>0.13410269737523656</v>
      </c>
    </row>
    <row r="270" spans="1:9">
      <c r="A270" s="20"/>
      <c r="C270" s="27"/>
      <c r="D270" s="37" t="s">
        <v>197</v>
      </c>
      <c r="H270" s="26">
        <f>B516</f>
        <v>2.1767459002886499E-4</v>
      </c>
    </row>
    <row r="271" spans="1:9" s="27" customFormat="1">
      <c r="B271" s="27" t="s">
        <v>40</v>
      </c>
      <c r="E271" s="27">
        <f>E38</f>
        <v>29.4</v>
      </c>
      <c r="F271" s="27">
        <f>E271*(365.25/7)</f>
        <v>1534.05</v>
      </c>
      <c r="G271" s="27">
        <v>1.0047169811320757</v>
      </c>
      <c r="H271" s="28"/>
      <c r="I271" s="27">
        <f>SUM(I272,I274,I276,I278,I280,I282,I287)</f>
        <v>1.3660872508805568</v>
      </c>
    </row>
    <row r="272" spans="1:9">
      <c r="A272" s="20"/>
      <c r="C272" s="27" t="s">
        <v>198</v>
      </c>
      <c r="D272" s="27"/>
      <c r="E272" s="20">
        <f>G272*E271</f>
        <v>0.69339622641509435</v>
      </c>
      <c r="F272" s="20">
        <f>E272*(365.25/7)</f>
        <v>36.180424528301891</v>
      </c>
      <c r="G272" s="20">
        <v>2.358490566037736E-2</v>
      </c>
      <c r="I272" s="20">
        <f>F272*H273</f>
        <v>5.9681722795293046E-2</v>
      </c>
    </row>
    <row r="273" spans="1:9">
      <c r="A273" s="20"/>
      <c r="C273" s="27"/>
      <c r="D273" s="3" t="s">
        <v>199</v>
      </c>
      <c r="H273" s="26">
        <f>B512</f>
        <v>1.6495583889185E-3</v>
      </c>
    </row>
    <row r="274" spans="1:9">
      <c r="A274" s="20"/>
      <c r="C274" s="27" t="s">
        <v>200</v>
      </c>
      <c r="D274" s="27"/>
      <c r="E274" s="20">
        <f>G274*E271</f>
        <v>4.7150943396226408</v>
      </c>
      <c r="F274" s="20">
        <f>E274*(365.25/7)</f>
        <v>246.02688679245281</v>
      </c>
      <c r="G274" s="20">
        <v>0.16037735849056603</v>
      </c>
      <c r="I274" s="20">
        <f>F274*H275</f>
        <v>0.44613116309720319</v>
      </c>
    </row>
    <row r="275" spans="1:9">
      <c r="A275" s="20"/>
      <c r="C275" s="27"/>
      <c r="D275" s="34" t="s">
        <v>193</v>
      </c>
      <c r="H275" s="26">
        <f>B511</f>
        <v>1.81334312242693E-3</v>
      </c>
    </row>
    <row r="276" spans="1:9">
      <c r="A276" s="20"/>
      <c r="C276" s="27" t="s">
        <v>201</v>
      </c>
      <c r="D276" s="27"/>
      <c r="E276" s="20">
        <f>G276*E271</f>
        <v>2.6349056603773584</v>
      </c>
      <c r="F276" s="20">
        <f>E276*(365.25/7)</f>
        <v>137.48561320754717</v>
      </c>
      <c r="G276" s="20">
        <v>8.9622641509433956E-2</v>
      </c>
      <c r="I276" s="20">
        <f>F276*H277</f>
        <v>0.11148437282907436</v>
      </c>
    </row>
    <row r="277" spans="1:9">
      <c r="A277" s="20"/>
      <c r="C277" s="27"/>
      <c r="D277" s="3" t="s">
        <v>202</v>
      </c>
      <c r="H277" s="26">
        <f>B514</f>
        <v>8.1088028214834705E-4</v>
      </c>
    </row>
    <row r="278" spans="1:9">
      <c r="A278" s="20"/>
      <c r="C278" s="27" t="s">
        <v>203</v>
      </c>
      <c r="D278" s="27"/>
      <c r="E278" s="20">
        <f>G278*E271</f>
        <v>15.94811320754717</v>
      </c>
      <c r="F278" s="20">
        <f>E278*(365.25/7)</f>
        <v>832.14976415094338</v>
      </c>
      <c r="G278" s="20">
        <v>0.54245283018867929</v>
      </c>
      <c r="I278" s="20">
        <f>F278*H279</f>
        <v>0.6747738355443974</v>
      </c>
    </row>
    <row r="279" spans="1:9">
      <c r="A279" s="20"/>
      <c r="C279" s="27"/>
      <c r="D279" s="3" t="s">
        <v>202</v>
      </c>
      <c r="H279" s="26">
        <f>B514</f>
        <v>8.1088028214834705E-4</v>
      </c>
    </row>
    <row r="280" spans="1:9">
      <c r="A280" s="20"/>
      <c r="C280" s="27" t="s">
        <v>204</v>
      </c>
      <c r="D280" s="27"/>
      <c r="E280" s="20">
        <f>G280*E271</f>
        <v>0.69339622641509435</v>
      </c>
      <c r="F280" s="20">
        <f>E280*(365.25/7)</f>
        <v>36.180424528301891</v>
      </c>
      <c r="G280" s="20">
        <v>2.358490566037736E-2</v>
      </c>
      <c r="I280" s="20">
        <f>F280*H281</f>
        <v>1.8887243080710027E-2</v>
      </c>
    </row>
    <row r="281" spans="1:9">
      <c r="A281" s="20"/>
      <c r="C281" s="27"/>
      <c r="D281" s="3" t="s">
        <v>205</v>
      </c>
      <c r="H281" s="26">
        <f>B513</f>
        <v>5.2202933843232299E-4</v>
      </c>
    </row>
    <row r="282" spans="1:9">
      <c r="C282" s="27" t="s">
        <v>206</v>
      </c>
      <c r="D282" s="27"/>
      <c r="E282" s="20" t="s">
        <v>105</v>
      </c>
      <c r="F282" s="20" t="e">
        <f>E282*(365.25/7)</f>
        <v>#VALUE!</v>
      </c>
      <c r="G282" s="20">
        <v>-4.7169811320757482E-3</v>
      </c>
      <c r="I282" s="20">
        <v>0</v>
      </c>
    </row>
    <row r="283" spans="1:9">
      <c r="C283" s="27"/>
      <c r="D283" s="1" t="s">
        <v>193</v>
      </c>
    </row>
    <row r="284" spans="1:9">
      <c r="C284" s="27"/>
      <c r="D284" s="1" t="s">
        <v>199</v>
      </c>
    </row>
    <row r="285" spans="1:9">
      <c r="C285" s="27"/>
      <c r="D285" s="1" t="s">
        <v>205</v>
      </c>
    </row>
    <row r="286" spans="1:9">
      <c r="C286" s="27"/>
      <c r="D286" s="1" t="s">
        <v>202</v>
      </c>
    </row>
    <row r="287" spans="1:9">
      <c r="C287" s="27" t="s">
        <v>207</v>
      </c>
      <c r="D287" s="27"/>
      <c r="E287" s="20">
        <f>G287*E271</f>
        <v>4.8537735849056611</v>
      </c>
      <c r="F287" s="20">
        <f>E287*(365.25/7)</f>
        <v>253.26297169811326</v>
      </c>
      <c r="G287" s="20">
        <v>0.16509433962264153</v>
      </c>
      <c r="I287" s="20">
        <f>F287*H288</f>
        <v>5.5128913533878839E-2</v>
      </c>
    </row>
    <row r="288" spans="1:9">
      <c r="C288" s="27"/>
      <c r="D288" s="37" t="s">
        <v>197</v>
      </c>
      <c r="H288" s="26">
        <f>B516</f>
        <v>2.1767459002886499E-4</v>
      </c>
    </row>
    <row r="289" spans="1:9" s="31" customFormat="1">
      <c r="A289" s="31" t="s">
        <v>208</v>
      </c>
      <c r="E289" s="31">
        <f>E35</f>
        <v>138.6</v>
      </c>
      <c r="F289" s="31">
        <f>E289*(365.25/7)</f>
        <v>7231.95</v>
      </c>
      <c r="H289" s="32"/>
      <c r="I289" s="31">
        <f>SUM(I254,I260,I271)</f>
        <v>5.6040254646415182</v>
      </c>
    </row>
    <row r="290" spans="1:9">
      <c r="C290" s="27"/>
      <c r="D290" s="27"/>
      <c r="F290" s="27"/>
    </row>
    <row r="291" spans="1:9" s="27" customFormat="1">
      <c r="A291" s="27" t="s">
        <v>41</v>
      </c>
      <c r="H291" s="28"/>
    </row>
    <row r="292" spans="1:9" s="27" customFormat="1">
      <c r="B292" s="27" t="s">
        <v>42</v>
      </c>
      <c r="E292" s="27">
        <f>E40</f>
        <v>1.9</v>
      </c>
      <c r="F292" s="27">
        <f>E292*(365.25/7)</f>
        <v>99.13928571428572</v>
      </c>
      <c r="G292" s="27">
        <v>1</v>
      </c>
      <c r="H292" s="28"/>
      <c r="I292" s="27">
        <f>F292*H294</f>
        <v>2.1448388457547516E-2</v>
      </c>
    </row>
    <row r="293" spans="1:9">
      <c r="C293" s="27" t="s">
        <v>42</v>
      </c>
      <c r="D293" s="27"/>
      <c r="E293" s="20">
        <f>G293*E292</f>
        <v>1.9</v>
      </c>
      <c r="F293" s="20">
        <f>E293*(365.25/7)</f>
        <v>99.13928571428572</v>
      </c>
      <c r="G293" s="20">
        <v>1</v>
      </c>
    </row>
    <row r="294" spans="1:9">
      <c r="C294" s="27"/>
      <c r="D294" s="3" t="s">
        <v>209</v>
      </c>
      <c r="H294" s="26">
        <f>B515</f>
        <v>2.1634600555183199E-4</v>
      </c>
    </row>
    <row r="295" spans="1:9" s="27" customFormat="1">
      <c r="B295" s="27" t="s">
        <v>43</v>
      </c>
      <c r="D295" s="27" t="s">
        <v>136</v>
      </c>
      <c r="E295" s="27">
        <f>E301-SUM(E298,E292)</f>
        <v>1.7000000000000028</v>
      </c>
      <c r="F295" s="27">
        <f>E295*(365.25/7)</f>
        <v>88.703571428571578</v>
      </c>
      <c r="G295" s="27">
        <v>1</v>
      </c>
      <c r="H295" s="28"/>
      <c r="I295" s="27">
        <f>F295*H297</f>
        <v>1.1735822539707376E-2</v>
      </c>
    </row>
    <row r="296" spans="1:9">
      <c r="C296" s="27" t="s">
        <v>43</v>
      </c>
      <c r="D296" s="27"/>
      <c r="E296" s="20">
        <f>G296*E295</f>
        <v>1.7000000000000028</v>
      </c>
      <c r="F296" s="20">
        <f>E296*(365.25/7)</f>
        <v>88.703571428571578</v>
      </c>
      <c r="G296" s="20">
        <v>1</v>
      </c>
    </row>
    <row r="297" spans="1:9">
      <c r="C297" s="27"/>
      <c r="D297" s="37" t="s">
        <v>165</v>
      </c>
      <c r="H297" s="26">
        <f>B482</f>
        <v>1.32303833438743E-4</v>
      </c>
    </row>
    <row r="298" spans="1:9" s="27" customFormat="1">
      <c r="B298" s="27" t="s">
        <v>44</v>
      </c>
      <c r="E298" s="27">
        <f>E42</f>
        <v>30.9</v>
      </c>
      <c r="F298" s="27">
        <f>E298*(365.25/7)</f>
        <v>1612.3178571428571</v>
      </c>
      <c r="G298" s="27">
        <v>1</v>
      </c>
      <c r="H298" s="28"/>
      <c r="I298" s="27">
        <f>F298*H300</f>
        <v>5.7944871114257827E-2</v>
      </c>
    </row>
    <row r="299" spans="1:9">
      <c r="C299" s="27" t="s">
        <v>44</v>
      </c>
      <c r="D299" s="27"/>
      <c r="E299" s="20">
        <f>G299*E298</f>
        <v>30.9</v>
      </c>
      <c r="F299" s="20">
        <f>E299*(365.25/7)</f>
        <v>1612.3178571428571</v>
      </c>
      <c r="G299" s="20">
        <v>1</v>
      </c>
    </row>
    <row r="300" spans="1:9">
      <c r="C300" s="27"/>
      <c r="D300" s="37" t="s">
        <v>210</v>
      </c>
      <c r="H300" s="26">
        <f>B521</f>
        <v>3.59388633311674E-5</v>
      </c>
    </row>
    <row r="301" spans="1:9" s="31" customFormat="1">
      <c r="A301" s="31" t="s">
        <v>211</v>
      </c>
      <c r="E301" s="31">
        <f>E39</f>
        <v>34.5</v>
      </c>
      <c r="F301" s="31">
        <f>E301*(365.25/7)</f>
        <v>1800.1607142857144</v>
      </c>
      <c r="H301" s="32"/>
      <c r="I301" s="31">
        <f>SUM(I292,I295,I298)</f>
        <v>9.1129082111512716E-2</v>
      </c>
    </row>
    <row r="302" spans="1:9">
      <c r="C302" s="27"/>
      <c r="D302" s="27"/>
      <c r="F302" s="27"/>
    </row>
    <row r="303" spans="1:9" s="27" customFormat="1">
      <c r="A303" s="27" t="s">
        <v>45</v>
      </c>
      <c r="H303" s="28"/>
    </row>
    <row r="304" spans="1:9" s="27" customFormat="1">
      <c r="B304" s="27" t="s">
        <v>46</v>
      </c>
      <c r="E304" s="27">
        <f>E44</f>
        <v>17.2</v>
      </c>
      <c r="F304" s="27">
        <f>E304*(365.25/7)</f>
        <v>897.47142857142853</v>
      </c>
      <c r="G304" s="27">
        <v>1.0000000000000002</v>
      </c>
      <c r="H304" s="28"/>
      <c r="I304" s="27">
        <f>SUM(I305,I306,I307,I309)</f>
        <v>0.11791638554306343</v>
      </c>
    </row>
    <row r="305" spans="1:9">
      <c r="C305" s="27" t="s">
        <v>212</v>
      </c>
      <c r="D305" s="27"/>
      <c r="E305" s="20">
        <f>G305*E304</f>
        <v>8.7211267605633793</v>
      </c>
      <c r="F305" s="20">
        <f>E305*(365.25/7)</f>
        <v>455.05593561368204</v>
      </c>
      <c r="G305" s="20">
        <v>0.50704225352112675</v>
      </c>
      <c r="I305" s="20">
        <f>F305*H308</f>
        <v>6.0205644710743945E-2</v>
      </c>
    </row>
    <row r="306" spans="1:9">
      <c r="C306" s="27" t="s">
        <v>213</v>
      </c>
      <c r="D306" s="27"/>
      <c r="E306" s="20">
        <f>G306*E304</f>
        <v>4.4816901408450711</v>
      </c>
      <c r="F306" s="20">
        <f>E306*(365.25/7)</f>
        <v>233.84818913480891</v>
      </c>
      <c r="G306" s="20">
        <v>0.26056338028169018</v>
      </c>
      <c r="I306" s="20">
        <f>F306*H308</f>
        <v>3.0939011865243428E-2</v>
      </c>
    </row>
    <row r="307" spans="1:9">
      <c r="C307" s="27" t="s">
        <v>214</v>
      </c>
      <c r="D307" s="27"/>
      <c r="E307" s="20">
        <f>G307*E304</f>
        <v>3.6338028169014085</v>
      </c>
      <c r="F307" s="20">
        <f>E307*(365.25/7)</f>
        <v>189.60663983903422</v>
      </c>
      <c r="G307" s="20">
        <v>0.21126760563380284</v>
      </c>
      <c r="I307" s="20">
        <f>F307*H308</f>
        <v>2.5085685296143315E-2</v>
      </c>
    </row>
    <row r="308" spans="1:9">
      <c r="C308" s="27"/>
      <c r="D308" s="37" t="s">
        <v>165</v>
      </c>
      <c r="H308" s="26">
        <f>B482</f>
        <v>1.32303833438743E-4</v>
      </c>
    </row>
    <row r="309" spans="1:9">
      <c r="C309" s="27" t="s">
        <v>215</v>
      </c>
      <c r="D309" s="27"/>
      <c r="E309" s="20">
        <f>G309*E304</f>
        <v>0.36338028169014081</v>
      </c>
      <c r="F309" s="20">
        <f>E309*(365.25/7)</f>
        <v>18.960663983903419</v>
      </c>
      <c r="G309" s="20">
        <v>2.1126760563380281E-2</v>
      </c>
      <c r="I309" s="20">
        <f>F309*H310</f>
        <v>1.6860436709327353E-3</v>
      </c>
    </row>
    <row r="310" spans="1:9">
      <c r="C310" s="27"/>
      <c r="D310" s="37" t="s">
        <v>139</v>
      </c>
      <c r="H310" s="26">
        <f>B555</f>
        <v>8.8923239838230102E-5</v>
      </c>
    </row>
    <row r="311" spans="1:9" s="27" customFormat="1">
      <c r="B311" s="27" t="s">
        <v>47</v>
      </c>
      <c r="E311" s="27">
        <f>(E346-SUM(E343,E337,E331,E322,E314,E304))/2</f>
        <v>2.7999999999999972</v>
      </c>
      <c r="F311" s="27">
        <f>E311*(365.25/7)</f>
        <v>146.09999999999985</v>
      </c>
      <c r="G311" s="27">
        <v>1</v>
      </c>
      <c r="H311" s="28"/>
      <c r="I311" s="27">
        <f>E311*H313</f>
        <v>4.0947333091254204E-4</v>
      </c>
    </row>
    <row r="312" spans="1:9">
      <c r="C312" s="27" t="s">
        <v>47</v>
      </c>
      <c r="D312" s="27"/>
      <c r="E312" s="20" t="s">
        <v>105</v>
      </c>
      <c r="F312" s="20" t="e">
        <f>E312*(365.25/7)</f>
        <v>#VALUE!</v>
      </c>
      <c r="G312" s="20">
        <v>1</v>
      </c>
    </row>
    <row r="313" spans="1:9">
      <c r="C313" s="37"/>
      <c r="D313" s="37" t="s">
        <v>169</v>
      </c>
      <c r="H313" s="26">
        <f>B485</f>
        <v>1.4624047532590801E-4</v>
      </c>
    </row>
    <row r="314" spans="1:9" s="27" customFormat="1">
      <c r="B314" s="27" t="s">
        <v>48</v>
      </c>
      <c r="E314" s="27">
        <f>E46</f>
        <v>14.7</v>
      </c>
      <c r="F314" s="27">
        <f>E314*(365.25/7)</f>
        <v>767.02499999999998</v>
      </c>
      <c r="G314" s="27">
        <v>1.0050251256281406</v>
      </c>
      <c r="H314" s="28"/>
      <c r="I314" s="27">
        <f>SUM(I315,I316,I318,I320)</f>
        <v>0.17046039367064228</v>
      </c>
    </row>
    <row r="315" spans="1:9">
      <c r="A315" s="20"/>
      <c r="C315" s="27" t="s">
        <v>216</v>
      </c>
      <c r="D315" s="27"/>
      <c r="E315" s="20">
        <f>G315*E314</f>
        <v>3.1025125628140704</v>
      </c>
      <c r="F315" s="20">
        <f>E315*(365.25/7)</f>
        <v>161.88467336683419</v>
      </c>
      <c r="G315" s="20">
        <v>0.21105527638190957</v>
      </c>
      <c r="I315" s="20">
        <f>F315*H317</f>
        <v>2.3674091581145192E-2</v>
      </c>
    </row>
    <row r="316" spans="1:9">
      <c r="A316" s="20"/>
      <c r="C316" s="27" t="s">
        <v>217</v>
      </c>
      <c r="D316" s="27"/>
      <c r="E316" s="20">
        <f>G316*E314</f>
        <v>3.3241206030150754</v>
      </c>
      <c r="F316" s="20">
        <f>E316*(365.25/7)</f>
        <v>173.44786432160805</v>
      </c>
      <c r="G316" s="20">
        <v>0.22613065326633167</v>
      </c>
      <c r="I316" s="20">
        <f>F316*H317</f>
        <v>2.5365098122655562E-2</v>
      </c>
    </row>
    <row r="317" spans="1:9">
      <c r="A317" s="20"/>
      <c r="D317" s="37" t="s">
        <v>169</v>
      </c>
      <c r="H317" s="26">
        <f>B485</f>
        <v>1.4624047532590801E-4</v>
      </c>
    </row>
    <row r="318" spans="1:9">
      <c r="A318" s="20"/>
      <c r="C318" s="27" t="s">
        <v>218</v>
      </c>
      <c r="D318" s="27"/>
      <c r="E318" s="20">
        <f>G318*E314</f>
        <v>4.1366834170854272</v>
      </c>
      <c r="F318" s="20">
        <f>E318*(365.25/7)</f>
        <v>215.8462311557789</v>
      </c>
      <c r="G318" s="20">
        <v>0.28140703517587939</v>
      </c>
      <c r="I318" s="20">
        <f>F318*H319</f>
        <v>8.9292079678144468E-2</v>
      </c>
    </row>
    <row r="319" spans="1:9">
      <c r="A319" s="20"/>
      <c r="D319" s="3" t="s">
        <v>219</v>
      </c>
      <c r="H319" s="26">
        <f>B475</f>
        <v>4.1368375625563399E-4</v>
      </c>
    </row>
    <row r="320" spans="1:9">
      <c r="A320" s="20"/>
      <c r="C320" s="27" t="s">
        <v>220</v>
      </c>
      <c r="D320" s="27"/>
      <c r="E320" s="20">
        <f>G320*E314</f>
        <v>4.2105527638190958</v>
      </c>
      <c r="F320" s="20">
        <f>E320*(365.25/7)</f>
        <v>219.70062814070354</v>
      </c>
      <c r="G320" s="20">
        <v>0.28643216080402012</v>
      </c>
      <c r="I320" s="20">
        <f>F320*H321</f>
        <v>3.2129124288697047E-2</v>
      </c>
    </row>
    <row r="321" spans="1:9">
      <c r="A321" s="20"/>
      <c r="C321" s="37"/>
      <c r="D321" s="37" t="s">
        <v>169</v>
      </c>
      <c r="H321" s="26">
        <f>B485</f>
        <v>1.4624047532590801E-4</v>
      </c>
    </row>
    <row r="322" spans="1:9" s="27" customFormat="1">
      <c r="B322" s="27" t="s">
        <v>49</v>
      </c>
      <c r="E322" s="27">
        <f>E47</f>
        <v>38.200000000000003</v>
      </c>
      <c r="F322" s="27">
        <f>E322*(365.25/7)</f>
        <v>1993.2214285714288</v>
      </c>
      <c r="G322" s="27">
        <v>1.0000000000000002</v>
      </c>
      <c r="H322" s="28"/>
      <c r="I322" s="27">
        <f>SUM(I323,I325,I327,I329)</f>
        <v>0.14594031221503426</v>
      </c>
    </row>
    <row r="323" spans="1:9">
      <c r="A323" s="20"/>
      <c r="C323" s="27" t="s">
        <v>221</v>
      </c>
      <c r="D323" s="27"/>
      <c r="E323" s="20">
        <f>G323*E322</f>
        <v>10.565957446808511</v>
      </c>
      <c r="F323" s="20">
        <f>E323*(365.25/7)</f>
        <v>551.31656534954413</v>
      </c>
      <c r="G323" s="20">
        <v>0.27659574468085107</v>
      </c>
      <c r="I323" s="20">
        <f>F323*H324</f>
        <v>6.0704873432265972E-2</v>
      </c>
    </row>
    <row r="324" spans="1:9">
      <c r="A324" s="20"/>
      <c r="D324" s="3" t="s">
        <v>222</v>
      </c>
      <c r="H324" s="26">
        <f>B553</f>
        <v>1.10108923343847E-4</v>
      </c>
    </row>
    <row r="325" spans="1:9">
      <c r="A325" s="20"/>
      <c r="C325" s="27" t="s">
        <v>223</v>
      </c>
      <c r="D325" s="27"/>
      <c r="E325" s="20">
        <f>G325*E322</f>
        <v>19.738601823708208</v>
      </c>
      <c r="F325" s="20">
        <f>E325*(365.25/7)</f>
        <v>1029.932045158489</v>
      </c>
      <c r="G325" s="20">
        <v>0.51671732522796354</v>
      </c>
      <c r="I325" s="20">
        <f>F325*H326</f>
        <v>6.6345052287725664E-2</v>
      </c>
    </row>
    <row r="326" spans="1:9">
      <c r="A326" s="20"/>
      <c r="D326" s="3" t="s">
        <v>224</v>
      </c>
      <c r="H326" s="26">
        <f>B552</f>
        <v>6.4416922067432405E-5</v>
      </c>
    </row>
    <row r="327" spans="1:9">
      <c r="A327" s="20"/>
      <c r="C327" s="27" t="s">
        <v>225</v>
      </c>
      <c r="D327" s="27"/>
      <c r="E327" s="20">
        <f>G327*E322</f>
        <v>2.6705167173252282</v>
      </c>
      <c r="F327" s="20">
        <f>E327*(365.25/7)</f>
        <v>139.34374728614853</v>
      </c>
      <c r="G327" s="20">
        <v>6.9908814589665649E-2</v>
      </c>
      <c r="I327" s="20">
        <f>F327*H328</f>
        <v>7.3177810749820976E-3</v>
      </c>
    </row>
    <row r="328" spans="1:9">
      <c r="A328" s="20"/>
      <c r="D328" s="3" t="s">
        <v>226</v>
      </c>
      <c r="H328" s="26">
        <f>B536</f>
        <v>5.2516034752206799E-5</v>
      </c>
    </row>
    <row r="329" spans="1:9">
      <c r="A329" s="20"/>
      <c r="C329" s="27" t="s">
        <v>227</v>
      </c>
      <c r="D329" s="27"/>
      <c r="E329" s="20">
        <f>G329*E322</f>
        <v>5.2249240121580556</v>
      </c>
      <c r="F329" s="20">
        <f>E329*(365.25/7)</f>
        <v>272.62907077724714</v>
      </c>
      <c r="G329" s="20">
        <v>0.13677811550151978</v>
      </c>
      <c r="I329" s="20">
        <f>F329*H330</f>
        <v>1.1572605420060536E-2</v>
      </c>
    </row>
    <row r="330" spans="1:9">
      <c r="A330" s="20"/>
      <c r="D330" s="3" t="s">
        <v>228</v>
      </c>
      <c r="H330" s="26">
        <f>B554</f>
        <v>4.2448171015173903E-5</v>
      </c>
    </row>
    <row r="331" spans="1:9" s="27" customFormat="1">
      <c r="B331" s="27" t="s">
        <v>229</v>
      </c>
      <c r="E331" s="27">
        <f>E48</f>
        <v>9.6999999999999993</v>
      </c>
      <c r="F331" s="27">
        <f>E331*(365.25/7)</f>
        <v>506.13214285714287</v>
      </c>
      <c r="G331" s="27">
        <v>1.0098039215686276</v>
      </c>
      <c r="H331" s="28"/>
      <c r="I331" s="27">
        <f>SUM(I332:I334,I335)</f>
        <v>0.20127530581403086</v>
      </c>
    </row>
    <row r="332" spans="1:9">
      <c r="A332" s="20"/>
      <c r="C332" s="27" t="s">
        <v>230</v>
      </c>
      <c r="D332" s="27"/>
      <c r="E332" s="20">
        <f>G332*E331</f>
        <v>3.138235294117647</v>
      </c>
      <c r="F332" s="20">
        <f>E332*(365.25/7)</f>
        <v>163.74863445378151</v>
      </c>
      <c r="G332" s="20">
        <v>0.3235294117647059</v>
      </c>
      <c r="I332" s="20">
        <f>F332*$H$336</f>
        <v>6.4486263027796295E-2</v>
      </c>
    </row>
    <row r="333" spans="1:9">
      <c r="A333" s="20"/>
      <c r="C333" s="27" t="s">
        <v>231</v>
      </c>
      <c r="D333" s="27"/>
      <c r="E333" s="20">
        <f>G333*E331</f>
        <v>3.138235294117647</v>
      </c>
      <c r="F333" s="20">
        <f>E333*(365.25/7)</f>
        <v>163.74863445378151</v>
      </c>
      <c r="G333" s="20">
        <v>0.3235294117647059</v>
      </c>
      <c r="I333" s="20">
        <f>F333*$H$336</f>
        <v>6.4486263027796295E-2</v>
      </c>
    </row>
    <row r="334" spans="1:9">
      <c r="A334" s="20"/>
      <c r="C334" s="27" t="s">
        <v>232</v>
      </c>
      <c r="D334" s="27"/>
      <c r="E334" s="20">
        <f>G334*E331</f>
        <v>1.0460784313725491</v>
      </c>
      <c r="F334" s="20">
        <f>E334*(365.25/7)</f>
        <v>54.582878151260509</v>
      </c>
      <c r="G334" s="20">
        <v>0.10784313725490198</v>
      </c>
      <c r="I334" s="20">
        <f>F334*$H$336</f>
        <v>2.1495421009265436E-2</v>
      </c>
    </row>
    <row r="335" spans="1:9">
      <c r="A335" s="20"/>
      <c r="C335" s="27" t="s">
        <v>233</v>
      </c>
      <c r="D335" s="27"/>
      <c r="E335" s="20">
        <f>G335*E331</f>
        <v>2.4725490196078432</v>
      </c>
      <c r="F335" s="20">
        <f>E335*(365.25/7)</f>
        <v>129.01407563025211</v>
      </c>
      <c r="G335" s="20">
        <v>0.25490196078431376</v>
      </c>
      <c r="I335" s="20">
        <f>F335*$H$336</f>
        <v>5.0807358749172846E-2</v>
      </c>
    </row>
    <row r="336" spans="1:9">
      <c r="A336" s="20"/>
      <c r="C336" s="27"/>
      <c r="D336" s="37" t="s">
        <v>234</v>
      </c>
      <c r="H336" s="26">
        <f>B471</f>
        <v>3.9381252395114002E-4</v>
      </c>
    </row>
    <row r="337" spans="1:9" s="27" customFormat="1">
      <c r="B337" s="27" t="s">
        <v>51</v>
      </c>
      <c r="E337" s="27">
        <f>E49</f>
        <v>8.6999999999999993</v>
      </c>
      <c r="F337" s="27">
        <f>E337*(365.25/7)</f>
        <v>453.95357142857142</v>
      </c>
      <c r="G337" s="27">
        <v>1</v>
      </c>
      <c r="H337" s="28"/>
      <c r="I337" s="27">
        <f>F337*H339</f>
        <v>4.4588722378230292E-2</v>
      </c>
    </row>
    <row r="338" spans="1:9">
      <c r="A338" s="20"/>
      <c r="C338" s="27" t="s">
        <v>51</v>
      </c>
      <c r="D338" s="27"/>
      <c r="E338" s="20">
        <f>G338*E337</f>
        <v>8.6999999999999993</v>
      </c>
      <c r="F338" s="20">
        <f>E338*(365.25/7)</f>
        <v>453.95357142857142</v>
      </c>
      <c r="G338" s="20">
        <v>1</v>
      </c>
    </row>
    <row r="339" spans="1:9">
      <c r="A339" s="20"/>
      <c r="C339" s="27"/>
      <c r="D339" s="37" t="s">
        <v>235</v>
      </c>
      <c r="H339" s="26">
        <f>B509</f>
        <v>9.8223089726800898E-5</v>
      </c>
    </row>
    <row r="340" spans="1:9" s="27" customFormat="1">
      <c r="B340" s="27" t="s">
        <v>52</v>
      </c>
      <c r="E340" s="27">
        <f>(E346-SUM(E343,E337,E331,E322,E314,E304))/2</f>
        <v>2.7999999999999972</v>
      </c>
      <c r="F340" s="27">
        <f>E340*(365.25/7)</f>
        <v>146.09999999999985</v>
      </c>
      <c r="G340" s="27">
        <v>1</v>
      </c>
      <c r="H340" s="28"/>
      <c r="I340" s="27">
        <f>F340*H342</f>
        <v>1.4350393409085596E-2</v>
      </c>
    </row>
    <row r="341" spans="1:9">
      <c r="A341" s="20"/>
      <c r="C341" s="27" t="s">
        <v>52</v>
      </c>
      <c r="D341" s="27"/>
      <c r="E341" s="20">
        <f>G341*E340</f>
        <v>2.7999999999999972</v>
      </c>
      <c r="F341" s="20">
        <f>E341*(365.25/7)</f>
        <v>146.09999999999985</v>
      </c>
      <c r="G341" s="20">
        <v>1</v>
      </c>
    </row>
    <row r="342" spans="1:9">
      <c r="A342" s="20"/>
      <c r="C342" s="27"/>
      <c r="D342" s="37" t="s">
        <v>235</v>
      </c>
      <c r="H342" s="26">
        <f>B509</f>
        <v>9.8223089726800898E-5</v>
      </c>
    </row>
    <row r="343" spans="1:9" s="27" customFormat="1">
      <c r="B343" s="27" t="s">
        <v>53</v>
      </c>
      <c r="E343" s="27">
        <f>E51</f>
        <v>4.5999999999999996</v>
      </c>
      <c r="F343" s="27">
        <f>E343*(365.25/7)</f>
        <v>240.02142857142857</v>
      </c>
      <c r="G343" s="27">
        <v>1</v>
      </c>
      <c r="H343" s="28"/>
      <c r="I343" s="27">
        <f>F343*H345</f>
        <v>2.3575646314926361E-2</v>
      </c>
    </row>
    <row r="344" spans="1:9">
      <c r="A344" s="20"/>
      <c r="C344" s="27" t="s">
        <v>53</v>
      </c>
      <c r="D344" s="27"/>
      <c r="E344" s="20">
        <f>G344*E343</f>
        <v>4.5999999999999996</v>
      </c>
      <c r="F344" s="20">
        <f>E344*(365.25/7)</f>
        <v>240.02142857142857</v>
      </c>
      <c r="G344" s="20">
        <v>1</v>
      </c>
    </row>
    <row r="345" spans="1:9">
      <c r="A345" s="20"/>
      <c r="C345" s="27"/>
      <c r="D345" s="37" t="s">
        <v>235</v>
      </c>
      <c r="H345" s="26">
        <f>B509</f>
        <v>9.8223089726800898E-5</v>
      </c>
    </row>
    <row r="346" spans="1:9" s="31" customFormat="1">
      <c r="A346" s="31" t="s">
        <v>236</v>
      </c>
      <c r="E346" s="31">
        <f>E43</f>
        <v>98.7</v>
      </c>
      <c r="F346" s="31">
        <f>E346*(365.25/7)</f>
        <v>5150.0250000000005</v>
      </c>
      <c r="H346" s="32"/>
      <c r="I346" s="31">
        <f>SUM(I304,I311,I314,I322,I331,I337,I340,I343)</f>
        <v>0.71851663267592569</v>
      </c>
    </row>
    <row r="347" spans="1:9">
      <c r="C347" s="27"/>
      <c r="D347" s="27"/>
      <c r="F347" s="27"/>
    </row>
    <row r="348" spans="1:9" s="27" customFormat="1">
      <c r="A348" s="27" t="s">
        <v>54</v>
      </c>
      <c r="H348" s="28"/>
    </row>
    <row r="349" spans="1:9" s="27" customFormat="1">
      <c r="B349" s="27" t="s">
        <v>237</v>
      </c>
      <c r="E349" s="27">
        <v>0</v>
      </c>
      <c r="F349" s="27">
        <f>E349*(365.25/7)</f>
        <v>0</v>
      </c>
      <c r="G349" s="27">
        <v>1</v>
      </c>
      <c r="H349" s="28"/>
      <c r="I349" s="27">
        <f>F349*H351</f>
        <v>0</v>
      </c>
    </row>
    <row r="350" spans="1:9">
      <c r="C350" s="27" t="s">
        <v>237</v>
      </c>
      <c r="D350" s="27"/>
      <c r="E350" s="20">
        <f>G350*E349</f>
        <v>0</v>
      </c>
      <c r="F350" s="20">
        <f>E350*(365.25/7)</f>
        <v>0</v>
      </c>
      <c r="G350" s="20">
        <v>1</v>
      </c>
    </row>
    <row r="351" spans="1:9">
      <c r="C351" s="27"/>
      <c r="D351" s="37" t="s">
        <v>238</v>
      </c>
      <c r="H351" s="26">
        <f>B545</f>
        <v>3.824755326939E-5</v>
      </c>
    </row>
    <row r="352" spans="1:9" s="27" customFormat="1">
      <c r="B352" s="27" t="s">
        <v>239</v>
      </c>
      <c r="E352" s="27">
        <v>0</v>
      </c>
      <c r="F352" s="27">
        <f>E352*(365.25/7)</f>
        <v>0</v>
      </c>
      <c r="G352" s="27">
        <v>1</v>
      </c>
      <c r="H352" s="28"/>
      <c r="I352" s="27">
        <f>F352*H354</f>
        <v>0</v>
      </c>
    </row>
    <row r="353" spans="1:9">
      <c r="C353" s="27" t="s">
        <v>239</v>
      </c>
      <c r="D353" s="27"/>
      <c r="E353" s="20">
        <f>G353*E352</f>
        <v>0</v>
      </c>
      <c r="F353" s="20">
        <f>E353*(365.25/7)</f>
        <v>0</v>
      </c>
      <c r="G353" s="20">
        <v>1</v>
      </c>
    </row>
    <row r="354" spans="1:9">
      <c r="C354" s="27"/>
      <c r="D354" s="37" t="s">
        <v>240</v>
      </c>
      <c r="H354" s="26">
        <f>B546</f>
        <v>5.6504860152661899E-5</v>
      </c>
    </row>
    <row r="355" spans="1:9" s="27" customFormat="1">
      <c r="B355" s="27" t="s">
        <v>241</v>
      </c>
      <c r="E355" s="27">
        <v>0</v>
      </c>
      <c r="F355" s="27">
        <f>E355*(365.25/7)</f>
        <v>0</v>
      </c>
      <c r="G355" s="27">
        <v>1</v>
      </c>
      <c r="H355" s="28"/>
      <c r="I355" s="27">
        <f>F355*H357</f>
        <v>0</v>
      </c>
    </row>
    <row r="356" spans="1:9">
      <c r="C356" s="27" t="s">
        <v>241</v>
      </c>
      <c r="D356" s="27"/>
      <c r="E356" s="20">
        <f>G356*E355</f>
        <v>0</v>
      </c>
      <c r="F356" s="20">
        <f>E356*(365.25/7)</f>
        <v>0</v>
      </c>
      <c r="G356" s="20">
        <v>1</v>
      </c>
    </row>
    <row r="357" spans="1:9">
      <c r="C357" s="27"/>
      <c r="D357" s="37" t="s">
        <v>242</v>
      </c>
      <c r="H357" s="26">
        <f>B547</f>
        <v>9.3256242008266403E-5</v>
      </c>
    </row>
    <row r="358" spans="1:9" s="27" customFormat="1">
      <c r="B358" s="27" t="s">
        <v>243</v>
      </c>
      <c r="E358" s="27">
        <v>0</v>
      </c>
      <c r="F358" s="27">
        <f>E358*(365.25/7)</f>
        <v>0</v>
      </c>
      <c r="G358" s="27">
        <v>1</v>
      </c>
      <c r="H358" s="28"/>
      <c r="I358" s="27">
        <f>F358*H360</f>
        <v>0</v>
      </c>
    </row>
    <row r="359" spans="1:9">
      <c r="C359" s="27" t="s">
        <v>243</v>
      </c>
      <c r="D359" s="27"/>
      <c r="E359" s="20">
        <f>G359*E358</f>
        <v>0</v>
      </c>
      <c r="F359" s="20">
        <f>E359*(365.25/7)</f>
        <v>0</v>
      </c>
      <c r="G359" s="20">
        <v>1</v>
      </c>
    </row>
    <row r="360" spans="1:9">
      <c r="C360" s="27"/>
      <c r="D360" s="37" t="s">
        <v>244</v>
      </c>
      <c r="H360" s="26">
        <f>B548</f>
        <v>8.2876669036578793E-5</v>
      </c>
    </row>
    <row r="361" spans="1:9" s="31" customFormat="1">
      <c r="A361" s="31" t="s">
        <v>245</v>
      </c>
      <c r="E361" s="31">
        <v>0</v>
      </c>
      <c r="F361" s="31">
        <f>E361*(365.25/7)</f>
        <v>0</v>
      </c>
      <c r="H361" s="39"/>
      <c r="I361" s="40">
        <f>SUM(I349,I352,I355,I358)</f>
        <v>0</v>
      </c>
    </row>
    <row r="362" spans="1:9">
      <c r="C362" s="27"/>
      <c r="D362" s="27"/>
      <c r="F362" s="27"/>
    </row>
    <row r="363" spans="1:9" s="27" customFormat="1">
      <c r="A363" s="27" t="s">
        <v>55</v>
      </c>
      <c r="H363" s="28"/>
    </row>
    <row r="364" spans="1:9" s="27" customFormat="1">
      <c r="B364" s="27" t="s">
        <v>56</v>
      </c>
      <c r="E364" s="27">
        <f>E54</f>
        <v>26.8</v>
      </c>
      <c r="F364" s="27">
        <f>E364*(365.25/7)</f>
        <v>1398.3857142857144</v>
      </c>
      <c r="G364" s="27">
        <v>0.98571428571428577</v>
      </c>
      <c r="H364" s="28"/>
      <c r="I364" s="27">
        <f>SUM(I365,I367,I369)</f>
        <v>7.7604320041567157E-2</v>
      </c>
    </row>
    <row r="365" spans="1:9">
      <c r="C365" s="27" t="s">
        <v>246</v>
      </c>
      <c r="D365" s="27"/>
      <c r="E365" s="20">
        <f>G365*E364</f>
        <v>9.6990476190476187</v>
      </c>
      <c r="F365" s="20">
        <f>E365*(365.25/7)</f>
        <v>506.08244897959185</v>
      </c>
      <c r="G365" s="20">
        <v>0.3619047619047619</v>
      </c>
      <c r="I365" s="20">
        <f>F365*H366</f>
        <v>2.7522021154835277E-2</v>
      </c>
    </row>
    <row r="366" spans="1:9">
      <c r="C366" s="27"/>
      <c r="D366" s="37" t="s">
        <v>247</v>
      </c>
      <c r="H366" s="26">
        <f>B556</f>
        <v>5.4382484929733503E-5</v>
      </c>
    </row>
    <row r="367" spans="1:9">
      <c r="C367" s="27" t="s">
        <v>248</v>
      </c>
      <c r="D367" s="27">
        <f>F364-SUM(F365,F369)</f>
        <v>19.976938775510234</v>
      </c>
      <c r="E367" s="20" t="s">
        <v>105</v>
      </c>
      <c r="F367" s="27" t="e">
        <f>E367*(365.25/7)</f>
        <v>#VALUE!</v>
      </c>
      <c r="G367" s="20">
        <v>1.4285714285714235E-2</v>
      </c>
      <c r="I367" s="20">
        <f>D367*H368</f>
        <v>2.6430255803710726E-3</v>
      </c>
    </row>
    <row r="368" spans="1:9">
      <c r="C368" s="27"/>
      <c r="D368" s="37" t="s">
        <v>165</v>
      </c>
      <c r="F368" s="27"/>
      <c r="H368" s="26">
        <f>B482</f>
        <v>1.32303833438743E-4</v>
      </c>
    </row>
    <row r="369" spans="1:9">
      <c r="C369" s="27" t="s">
        <v>249</v>
      </c>
      <c r="D369" s="27"/>
      <c r="E369" s="20">
        <f>G369*E364</f>
        <v>16.718095238095238</v>
      </c>
      <c r="F369" s="20">
        <f>E369*(365.25/7)</f>
        <v>872.32632653061228</v>
      </c>
      <c r="G369" s="20">
        <v>0.62380952380952381</v>
      </c>
      <c r="I369" s="20">
        <f>F369*H370</f>
        <v>4.7439273306360809E-2</v>
      </c>
    </row>
    <row r="370" spans="1:9">
      <c r="C370" s="27"/>
      <c r="D370" s="34" t="s">
        <v>247</v>
      </c>
      <c r="H370" s="26">
        <f>B556</f>
        <v>5.4382484929733503E-5</v>
      </c>
    </row>
    <row r="371" spans="1:9" s="27" customFormat="1">
      <c r="B371" s="27" t="s">
        <v>57</v>
      </c>
      <c r="E371" s="27" t="s">
        <v>105</v>
      </c>
      <c r="F371" s="27" t="e">
        <f>E371*(365.25/7)</f>
        <v>#VALUE!</v>
      </c>
      <c r="G371" s="27">
        <v>1</v>
      </c>
      <c r="H371" s="28"/>
      <c r="I371" s="27">
        <f>0</f>
        <v>0</v>
      </c>
    </row>
    <row r="372" spans="1:9">
      <c r="C372" s="27" t="s">
        <v>57</v>
      </c>
      <c r="D372" s="27"/>
      <c r="E372" s="20" t="s">
        <v>105</v>
      </c>
      <c r="F372" s="27" t="e">
        <f>E372*(365.25/7)</f>
        <v>#VALUE!</v>
      </c>
      <c r="G372" s="20">
        <v>1</v>
      </c>
    </row>
    <row r="373" spans="1:9" s="27" customFormat="1">
      <c r="B373" s="27" t="s">
        <v>250</v>
      </c>
      <c r="E373" s="27">
        <f>E56</f>
        <v>15.4</v>
      </c>
      <c r="F373" s="27">
        <f>E373*(365.25/7)</f>
        <v>803.55000000000007</v>
      </c>
      <c r="G373" s="27">
        <v>0.99310344827586206</v>
      </c>
      <c r="H373" s="28"/>
      <c r="I373" s="27">
        <f>SUM(I374,I375)</f>
        <v>0.11670110957607729</v>
      </c>
    </row>
    <row r="374" spans="1:9">
      <c r="C374" s="27" t="s">
        <v>251</v>
      </c>
      <c r="D374" s="27"/>
      <c r="E374" s="20">
        <f>G374*E373</f>
        <v>3.2924137931034485</v>
      </c>
      <c r="F374" s="20">
        <f>E374*(365.25/7)</f>
        <v>171.79344827586209</v>
      </c>
      <c r="G374" s="20">
        <v>0.21379310344827587</v>
      </c>
      <c r="I374" s="20">
        <f>F374*H376</f>
        <v>2.5123155533738863E-2</v>
      </c>
    </row>
    <row r="375" spans="1:9">
      <c r="C375" s="27" t="s">
        <v>252</v>
      </c>
      <c r="D375" s="27"/>
      <c r="E375" s="20">
        <f>G375*E373</f>
        <v>12.001379310344827</v>
      </c>
      <c r="F375" s="20">
        <f>E375*(365.25/7)</f>
        <v>626.21482758620687</v>
      </c>
      <c r="G375" s="20">
        <v>0.77931034482758621</v>
      </c>
      <c r="I375" s="20">
        <f>F375*H376</f>
        <v>9.1577954042338428E-2</v>
      </c>
    </row>
    <row r="376" spans="1:9">
      <c r="C376" s="27"/>
      <c r="D376" s="37" t="s">
        <v>169</v>
      </c>
      <c r="H376" s="26">
        <f>B485</f>
        <v>1.4624047532590801E-4</v>
      </c>
      <c r="I376" s="41"/>
    </row>
    <row r="377" spans="1:9" s="27" customFormat="1">
      <c r="B377" s="27" t="s">
        <v>59</v>
      </c>
      <c r="E377" s="27">
        <f>E57</f>
        <v>27.3</v>
      </c>
      <c r="F377" s="27">
        <f>E377*(365.25/7)</f>
        <v>1424.4750000000001</v>
      </c>
      <c r="G377" s="27">
        <v>0.99760191846522783</v>
      </c>
      <c r="H377" s="28"/>
      <c r="I377" s="27">
        <f>SUM(I378,I380,I381,I382,I383,I384,I385)</f>
        <v>4.4355843785267725E-2</v>
      </c>
    </row>
    <row r="378" spans="1:9">
      <c r="A378" s="20"/>
      <c r="C378" s="27" t="s">
        <v>253</v>
      </c>
      <c r="D378" s="27"/>
      <c r="E378" s="20">
        <f>G378*E377</f>
        <v>4.5172661870503594</v>
      </c>
      <c r="F378" s="20">
        <f>E378*(365.25/7)</f>
        <v>235.70449640287768</v>
      </c>
      <c r="G378" s="20">
        <v>0.16546762589928057</v>
      </c>
      <c r="I378" s="20">
        <f>F378*H379</f>
        <v>7.0179312794164343E-3</v>
      </c>
    </row>
    <row r="379" spans="1:9">
      <c r="A379" s="20"/>
      <c r="C379" s="27"/>
      <c r="D379" s="3" t="s">
        <v>253</v>
      </c>
      <c r="H379" s="26">
        <f>B524</f>
        <v>2.9774278329510701E-5</v>
      </c>
    </row>
    <row r="380" spans="1:9">
      <c r="A380" s="20"/>
      <c r="C380" s="27" t="s">
        <v>254</v>
      </c>
      <c r="D380" s="27"/>
      <c r="E380" s="20">
        <f>G380*E377</f>
        <v>1.7676258992805756</v>
      </c>
      <c r="F380" s="20">
        <f t="shared" ref="F380:F385" si="2">E380*(365.25/7)</f>
        <v>92.232194244604315</v>
      </c>
      <c r="G380" s="20">
        <v>6.4748201438848921E-2</v>
      </c>
      <c r="I380" s="20">
        <f>F380*H386</f>
        <v>2.9052554399365562E-3</v>
      </c>
    </row>
    <row r="381" spans="1:9">
      <c r="A381" s="20"/>
      <c r="C381" s="27" t="s">
        <v>255</v>
      </c>
      <c r="D381" s="27"/>
      <c r="E381" s="20">
        <f>G381*E377</f>
        <v>1.3748201438848922</v>
      </c>
      <c r="F381" s="20">
        <f t="shared" si="2"/>
        <v>71.736151079136704</v>
      </c>
      <c r="G381" s="20">
        <v>5.0359712230215826E-2</v>
      </c>
      <c r="I381" s="20">
        <f>F381*H386</f>
        <v>2.2596431199506553E-3</v>
      </c>
    </row>
    <row r="382" spans="1:9">
      <c r="A382" s="20"/>
      <c r="C382" s="27" t="s">
        <v>256</v>
      </c>
      <c r="D382" s="27"/>
      <c r="E382" s="20">
        <f>G382*E377</f>
        <v>4.5172661870503594</v>
      </c>
      <c r="F382" s="20">
        <f t="shared" si="2"/>
        <v>235.70449640287768</v>
      </c>
      <c r="G382" s="20">
        <v>0.16546762589928057</v>
      </c>
      <c r="I382" s="20">
        <f>F382*$H$386</f>
        <v>7.4245416798378646E-3</v>
      </c>
    </row>
    <row r="383" spans="1:9">
      <c r="A383" s="20"/>
      <c r="C383" s="27" t="s">
        <v>257</v>
      </c>
      <c r="D383" s="27"/>
      <c r="E383" s="20">
        <f>G383*E377</f>
        <v>5.9575539568345315</v>
      </c>
      <c r="F383" s="20">
        <f t="shared" si="2"/>
        <v>310.85665467625898</v>
      </c>
      <c r="G383" s="20">
        <v>0.21822541966426856</v>
      </c>
      <c r="I383" s="20">
        <f>F383*H386</f>
        <v>9.7917868531195041E-3</v>
      </c>
    </row>
    <row r="384" spans="1:9">
      <c r="A384" s="20"/>
      <c r="C384" s="27" t="s">
        <v>258</v>
      </c>
      <c r="D384" s="27"/>
      <c r="E384" s="20">
        <f>G384*E377</f>
        <v>7.3978417266187044</v>
      </c>
      <c r="F384" s="20">
        <f t="shared" si="2"/>
        <v>386.00881294964029</v>
      </c>
      <c r="G384" s="20">
        <v>0.27098321342925658</v>
      </c>
      <c r="I384" s="20">
        <f>F384*H386</f>
        <v>1.2159032026401142E-2</v>
      </c>
    </row>
    <row r="385" spans="1:9">
      <c r="A385" s="20"/>
      <c r="C385" s="27" t="s">
        <v>259</v>
      </c>
      <c r="D385" s="27"/>
      <c r="E385" s="20">
        <f>G385*E377</f>
        <v>1.702158273381295</v>
      </c>
      <c r="F385" s="20">
        <f t="shared" si="2"/>
        <v>88.816187050359716</v>
      </c>
      <c r="G385" s="20">
        <v>6.235011990407674E-2</v>
      </c>
      <c r="I385" s="20">
        <f>F385*H386</f>
        <v>2.7976533866055728E-3</v>
      </c>
    </row>
    <row r="386" spans="1:9">
      <c r="A386" s="20"/>
      <c r="C386" s="27"/>
      <c r="D386" s="3" t="s">
        <v>260</v>
      </c>
      <c r="H386" s="26">
        <f>B525</f>
        <v>3.1499363792990501E-5</v>
      </c>
    </row>
    <row r="387" spans="1:9" s="27" customFormat="1">
      <c r="B387" s="27" t="s">
        <v>60</v>
      </c>
      <c r="E387" s="27">
        <f>E58</f>
        <v>5.9</v>
      </c>
      <c r="F387" s="27">
        <f>E387*(365.25/7)</f>
        <v>307.85357142857146</v>
      </c>
      <c r="G387" s="27">
        <v>1</v>
      </c>
      <c r="H387" s="28"/>
      <c r="I387" s="27">
        <f>F387*H390</f>
        <v>8.9397044254347115E-3</v>
      </c>
    </row>
    <row r="388" spans="1:9">
      <c r="A388" s="20"/>
      <c r="C388" s="27" t="s">
        <v>261</v>
      </c>
      <c r="D388" s="27"/>
      <c r="E388" s="20">
        <f>G388*E387</f>
        <v>5.9</v>
      </c>
      <c r="F388" s="20">
        <f>E388*(365.25/7)</f>
        <v>307.85357142857146</v>
      </c>
      <c r="G388" s="20">
        <v>1</v>
      </c>
    </row>
    <row r="389" spans="1:9">
      <c r="A389" s="20"/>
      <c r="C389" s="27" t="s">
        <v>262</v>
      </c>
      <c r="D389" s="27"/>
      <c r="E389" s="20" t="s">
        <v>263</v>
      </c>
      <c r="F389" s="20" t="e">
        <f>E389*(365.25/7)</f>
        <v>#VALUE!</v>
      </c>
    </row>
    <row r="390" spans="1:9">
      <c r="A390" s="20"/>
      <c r="C390" s="27"/>
      <c r="D390" s="37" t="s">
        <v>264</v>
      </c>
      <c r="H390" s="26">
        <f>B523</f>
        <v>2.9038819929717501E-5</v>
      </c>
    </row>
    <row r="391" spans="1:9" s="27" customFormat="1">
      <c r="B391" s="27" t="s">
        <v>61</v>
      </c>
      <c r="E391" s="27">
        <f>E400-SUM(E364,E373,E377,E387)</f>
        <v>5.2999999999999972</v>
      </c>
      <c r="F391" s="27">
        <f>E391*(365.25/7)</f>
        <v>276.54642857142841</v>
      </c>
      <c r="G391" s="27">
        <v>1</v>
      </c>
      <c r="H391" s="28"/>
      <c r="I391" s="27">
        <f>SUM(I392,I394,I398)</f>
        <v>1.5964250251581893E-2</v>
      </c>
    </row>
    <row r="392" spans="1:9">
      <c r="A392" s="20"/>
      <c r="C392" s="27" t="s">
        <v>265</v>
      </c>
      <c r="D392" s="27"/>
      <c r="E392" s="20">
        <f>G392*E391</f>
        <v>0.98148148148148107</v>
      </c>
      <c r="F392" s="20">
        <f>E392*(365.25/7)</f>
        <v>51.212301587301567</v>
      </c>
      <c r="G392" s="20">
        <v>0.1851851851851852</v>
      </c>
      <c r="I392" s="20">
        <f>F392*H393</f>
        <v>4.1305954080253053E-3</v>
      </c>
    </row>
    <row r="393" spans="1:9">
      <c r="A393" s="20"/>
      <c r="C393" s="27"/>
      <c r="D393" s="37" t="s">
        <v>266</v>
      </c>
      <c r="H393" s="26">
        <f>B557</f>
        <v>8.0656312643630801E-5</v>
      </c>
    </row>
    <row r="394" spans="1:9">
      <c r="C394" s="27" t="s">
        <v>267</v>
      </c>
      <c r="D394" s="27"/>
      <c r="E394" s="20">
        <f>G394*E391</f>
        <v>1.1123456790123452</v>
      </c>
      <c r="F394" s="20">
        <f>E394*(365.25/7)</f>
        <v>58.040608465608443</v>
      </c>
      <c r="G394" s="20">
        <v>0.20987654320987656</v>
      </c>
      <c r="I394" s="20">
        <f>F394*H395</f>
        <v>3.0480626112191211E-3</v>
      </c>
    </row>
    <row r="395" spans="1:9">
      <c r="C395" s="27"/>
      <c r="D395" s="37" t="s">
        <v>226</v>
      </c>
      <c r="H395" s="26">
        <f>B536</f>
        <v>5.2516034752206799E-5</v>
      </c>
    </row>
    <row r="396" spans="1:9">
      <c r="C396" s="27" t="s">
        <v>268</v>
      </c>
      <c r="D396" s="42">
        <f>F391-SUM(F392,F394,F398)</f>
        <v>0</v>
      </c>
      <c r="E396" s="20" t="s">
        <v>105</v>
      </c>
      <c r="F396" s="20" t="e">
        <f>E396*(365.25/7)</f>
        <v>#VALUE!</v>
      </c>
      <c r="G396" s="20">
        <v>0</v>
      </c>
      <c r="I396" s="20">
        <v>0</v>
      </c>
    </row>
    <row r="397" spans="1:9">
      <c r="C397" s="27"/>
      <c r="D397" s="37" t="s">
        <v>268</v>
      </c>
      <c r="H397" s="26">
        <f>B531</f>
        <v>5.5162550217499002E-5</v>
      </c>
    </row>
    <row r="398" spans="1:9">
      <c r="C398" s="27" t="s">
        <v>269</v>
      </c>
      <c r="D398" s="27"/>
      <c r="E398" s="20">
        <f>G398*E391</f>
        <v>3.2061728395061713</v>
      </c>
      <c r="F398" s="20">
        <f>E398*(365.25/7)</f>
        <v>167.29351851851845</v>
      </c>
      <c r="G398" s="20">
        <v>0.60493827160493829</v>
      </c>
      <c r="I398" s="20">
        <f>F398*H399</f>
        <v>8.785592232337467E-3</v>
      </c>
    </row>
    <row r="399" spans="1:9">
      <c r="C399" s="27"/>
      <c r="D399" s="37" t="s">
        <v>226</v>
      </c>
      <c r="H399" s="26">
        <f>B536</f>
        <v>5.2516034752206799E-5</v>
      </c>
    </row>
    <row r="400" spans="1:9" s="31" customFormat="1">
      <c r="A400" s="31" t="s">
        <v>270</v>
      </c>
      <c r="E400" s="31">
        <f>E53</f>
        <v>80.7</v>
      </c>
      <c r="F400" s="31">
        <f>E400*(365.25/7)</f>
        <v>4210.8107142857143</v>
      </c>
      <c r="H400" s="32"/>
      <c r="I400" s="31">
        <f>SUM(I364,I371,I373,I377,I387,I391)</f>
        <v>0.26356522807992877</v>
      </c>
    </row>
    <row r="401" spans="1:9">
      <c r="C401" s="27"/>
      <c r="D401" s="27"/>
      <c r="F401" s="27"/>
    </row>
    <row r="402" spans="1:9" s="27" customFormat="1">
      <c r="A402" s="27" t="s">
        <v>62</v>
      </c>
      <c r="H402" s="28"/>
    </row>
    <row r="403" spans="1:9" s="27" customFormat="1">
      <c r="B403" s="27" t="s">
        <v>63</v>
      </c>
      <c r="E403" s="27">
        <f>E61</f>
        <v>59.7</v>
      </c>
      <c r="F403" s="27">
        <f>E403*(365.25/7)</f>
        <v>3115.0607142857148</v>
      </c>
      <c r="G403" s="27">
        <v>0.9659574468085107</v>
      </c>
      <c r="H403" s="28"/>
      <c r="I403" s="27">
        <f>F403*H408</f>
        <v>9.0457687152280045E-2</v>
      </c>
    </row>
    <row r="404" spans="1:9">
      <c r="C404" s="27" t="s">
        <v>271</v>
      </c>
      <c r="D404" s="27"/>
      <c r="E404" s="20">
        <f>G404*E403</f>
        <v>54.957872340425538</v>
      </c>
      <c r="F404" s="20">
        <f>E404*(365.25/7)</f>
        <v>2867.6232674772041</v>
      </c>
      <c r="G404" s="20">
        <v>0.92056737588652493</v>
      </c>
    </row>
    <row r="405" spans="1:9">
      <c r="C405" s="27" t="s">
        <v>272</v>
      </c>
      <c r="D405" s="27"/>
      <c r="E405" s="20">
        <f>G405*E403</f>
        <v>2.7097872340425533</v>
      </c>
      <c r="F405" s="20">
        <f>E405*(365.25/7)</f>
        <v>141.39282674772036</v>
      </c>
      <c r="G405" s="20">
        <v>4.5390070921985819E-2</v>
      </c>
    </row>
    <row r="406" spans="1:9">
      <c r="C406" s="27" t="s">
        <v>273</v>
      </c>
      <c r="D406" s="27"/>
      <c r="E406" s="20" t="s">
        <v>105</v>
      </c>
      <c r="F406" s="20" t="e">
        <f>E406*(365.25/7)</f>
        <v>#VALUE!</v>
      </c>
      <c r="G406" s="20">
        <v>3.40425531914893E-2</v>
      </c>
    </row>
    <row r="407" spans="1:9">
      <c r="C407" s="27" t="s">
        <v>274</v>
      </c>
      <c r="D407" s="27"/>
      <c r="E407" s="20">
        <f>G407*E403</f>
        <v>1.8629787234042556</v>
      </c>
      <c r="F407" s="20">
        <f>E407*(365.25/7)</f>
        <v>97.207568389057769</v>
      </c>
      <c r="G407" s="20">
        <v>3.1205673758865252E-2</v>
      </c>
    </row>
    <row r="408" spans="1:9">
      <c r="C408" s="27"/>
      <c r="D408" s="37" t="s">
        <v>264</v>
      </c>
      <c r="H408" s="26">
        <f>B523</f>
        <v>2.9038819929717501E-5</v>
      </c>
    </row>
    <row r="409" spans="1:9" s="27" customFormat="1">
      <c r="B409" s="27" t="s">
        <v>64</v>
      </c>
      <c r="E409" s="27">
        <f>E62</f>
        <v>8.6999999999999993</v>
      </c>
      <c r="F409" s="27">
        <f>E409*(365.25/7)</f>
        <v>453.95357142857142</v>
      </c>
      <c r="G409" s="27">
        <v>1</v>
      </c>
      <c r="H409" s="28"/>
      <c r="I409" s="27">
        <f>F409*H411</f>
        <v>1.3182276017166436E-2</v>
      </c>
    </row>
    <row r="410" spans="1:9">
      <c r="C410" s="27" t="s">
        <v>64</v>
      </c>
      <c r="D410" s="27"/>
      <c r="E410" s="20">
        <f>G410*E409</f>
        <v>8.6999999999999993</v>
      </c>
      <c r="F410" s="20">
        <f>E410*(365.25/7)</f>
        <v>453.95357142857142</v>
      </c>
      <c r="G410" s="20">
        <v>1</v>
      </c>
    </row>
    <row r="411" spans="1:9">
      <c r="C411" s="27"/>
      <c r="D411" s="37" t="s">
        <v>264</v>
      </c>
      <c r="H411" s="26">
        <f>B523</f>
        <v>2.9038819929717501E-5</v>
      </c>
    </row>
    <row r="412" spans="1:9" s="27" customFormat="1">
      <c r="B412" s="27" t="s">
        <v>65</v>
      </c>
      <c r="E412" s="27">
        <f>E63</f>
        <v>3.7</v>
      </c>
      <c r="F412" s="27">
        <f>E412*(365.25/7)</f>
        <v>193.06071428571431</v>
      </c>
      <c r="G412" s="27">
        <v>1</v>
      </c>
      <c r="H412" s="28"/>
      <c r="I412" s="27">
        <f>0</f>
        <v>0</v>
      </c>
    </row>
    <row r="413" spans="1:9">
      <c r="C413" s="27" t="s">
        <v>65</v>
      </c>
      <c r="D413" s="27"/>
      <c r="E413" s="20">
        <f>G413*E412</f>
        <v>3.7</v>
      </c>
      <c r="F413" s="20">
        <f>E413*(365.25/7)</f>
        <v>193.06071428571431</v>
      </c>
      <c r="G413" s="20">
        <v>1</v>
      </c>
    </row>
    <row r="414" spans="1:9" s="27" customFormat="1">
      <c r="B414" s="27" t="s">
        <v>66</v>
      </c>
      <c r="E414" s="27">
        <f>E424-SUM(E418,E412,E409,E403)</f>
        <v>0.90000000000000568</v>
      </c>
      <c r="F414" s="27">
        <f>E414*(365.25/7)</f>
        <v>46.960714285714587</v>
      </c>
      <c r="G414" s="27">
        <v>1</v>
      </c>
      <c r="H414" s="28"/>
      <c r="I414" s="27">
        <f>F414*AVERAGE(H416:H417)</f>
        <v>2.9045358071275382E-3</v>
      </c>
    </row>
    <row r="415" spans="1:9">
      <c r="C415" s="27" t="s">
        <v>66</v>
      </c>
      <c r="D415" s="27"/>
      <c r="E415" s="20">
        <f>G415*E414</f>
        <v>0.90000000000000568</v>
      </c>
      <c r="F415" s="20">
        <f>E415*(365.25/7)</f>
        <v>46.960714285714587</v>
      </c>
      <c r="G415" s="20">
        <v>1</v>
      </c>
    </row>
    <row r="416" spans="1:9">
      <c r="C416" s="27"/>
      <c r="D416" s="1" t="s">
        <v>144</v>
      </c>
      <c r="H416" s="26">
        <f>B541</f>
        <v>6.1464811934113902E-5</v>
      </c>
    </row>
    <row r="417" spans="1:12">
      <c r="C417" s="27"/>
      <c r="D417" s="1" t="s">
        <v>275</v>
      </c>
      <c r="H417" s="26">
        <f>B542</f>
        <v>6.2235853667179795E-5</v>
      </c>
    </row>
    <row r="418" spans="1:12" s="27" customFormat="1">
      <c r="B418" s="27" t="s">
        <v>67</v>
      </c>
      <c r="E418" s="27">
        <f>E65</f>
        <v>8.1999999999999993</v>
      </c>
      <c r="F418" s="27">
        <f>E418*(365.25/7)</f>
        <v>427.8642857142857</v>
      </c>
      <c r="G418" s="27">
        <v>1</v>
      </c>
      <c r="H418" s="28"/>
      <c r="I418" s="27">
        <f>F418*AVERAGE(H420:H422)</f>
        <v>0.28029582947407811</v>
      </c>
    </row>
    <row r="419" spans="1:12">
      <c r="C419" s="27" t="s">
        <v>67</v>
      </c>
      <c r="D419" s="27"/>
      <c r="E419" s="20">
        <f>G419*E418</f>
        <v>8.1999999999999993</v>
      </c>
      <c r="F419" s="20">
        <f>E419*(365.25/7)</f>
        <v>427.8642857142857</v>
      </c>
      <c r="G419" s="20">
        <v>1</v>
      </c>
    </row>
    <row r="420" spans="1:12">
      <c r="C420" s="27"/>
      <c r="D420" s="3" t="s">
        <v>224</v>
      </c>
      <c r="H420" s="26">
        <f>B552</f>
        <v>6.4416922067432405E-5</v>
      </c>
    </row>
    <row r="421" spans="1:12">
      <c r="C421" s="27"/>
      <c r="D421" s="34" t="s">
        <v>193</v>
      </c>
      <c r="H421" s="26">
        <f>B511</f>
        <v>1.81334312242693E-3</v>
      </c>
    </row>
    <row r="422" spans="1:12">
      <c r="C422" s="27"/>
      <c r="D422" s="30" t="s">
        <v>276</v>
      </c>
      <c r="F422" s="27"/>
      <c r="H422" s="26">
        <f>B510</f>
        <v>8.75535292208143E-5</v>
      </c>
    </row>
    <row r="423" spans="1:12">
      <c r="C423" s="27"/>
      <c r="D423" s="27"/>
    </row>
    <row r="424" spans="1:12" s="31" customFormat="1">
      <c r="A424" s="31" t="s">
        <v>277</v>
      </c>
      <c r="E424" s="31">
        <f>E60</f>
        <v>81.2</v>
      </c>
      <c r="F424" s="31">
        <f>E424*(365.25/7)</f>
        <v>4236.9000000000005</v>
      </c>
      <c r="H424" s="32"/>
      <c r="I424" s="31">
        <f>SUM(I403,I409,I412,I414,I418)</f>
        <v>0.38684032845065214</v>
      </c>
    </row>
    <row r="425" spans="1:12">
      <c r="F425" s="27"/>
    </row>
    <row r="426" spans="1:12" s="31" customFormat="1">
      <c r="A426" s="31" t="s">
        <v>278</v>
      </c>
      <c r="E426" s="31">
        <v>0</v>
      </c>
      <c r="F426" s="31">
        <f>E426*(365.25/7)</f>
        <v>0</v>
      </c>
      <c r="H426" s="32"/>
      <c r="I426" s="31">
        <f>0</f>
        <v>0</v>
      </c>
    </row>
    <row r="427" spans="1:12">
      <c r="F427" s="27"/>
    </row>
    <row r="428" spans="1:12" s="31" customFormat="1">
      <c r="A428" s="31" t="s">
        <v>279</v>
      </c>
      <c r="E428" s="31">
        <f>E3</f>
        <v>1079.8</v>
      </c>
      <c r="F428" s="31">
        <f>E428*(365.25/7)</f>
        <v>56342.421428571426</v>
      </c>
      <c r="H428" s="32"/>
      <c r="I428" s="40">
        <f>SUM(I424,I400,I361,I346,I301,I289,I251,I234,I200,I154,I135,I122)</f>
        <v>13.910759476008373</v>
      </c>
    </row>
    <row r="431" spans="1:12" s="43" customFormat="1">
      <c r="A431" s="27" t="s">
        <v>280</v>
      </c>
      <c r="B431" s="27" t="s">
        <v>380</v>
      </c>
      <c r="C431" s="27" t="s">
        <v>282</v>
      </c>
      <c r="D431" s="20"/>
      <c r="E431" s="20"/>
      <c r="F431" s="20"/>
      <c r="G431" s="20"/>
      <c r="H431" s="26"/>
      <c r="I431" s="20"/>
      <c r="J431" s="20"/>
      <c r="K431" s="20"/>
      <c r="L431" s="20"/>
    </row>
    <row r="432" spans="1:12" s="43" customFormat="1">
      <c r="A432" s="27" t="s">
        <v>283</v>
      </c>
      <c r="B432" s="20">
        <f>I122</f>
        <v>1.5253114369184546</v>
      </c>
      <c r="C432" s="20">
        <v>1.4982849187858709</v>
      </c>
      <c r="D432" s="20"/>
      <c r="E432" s="20"/>
      <c r="F432" s="20"/>
      <c r="G432" s="20"/>
      <c r="H432" s="26"/>
      <c r="I432" s="20"/>
      <c r="J432" s="20"/>
      <c r="K432" s="20"/>
      <c r="L432" s="20"/>
    </row>
    <row r="433" spans="1:12" s="43" customFormat="1">
      <c r="A433" s="27" t="s">
        <v>284</v>
      </c>
      <c r="B433" s="20">
        <f>I135</f>
        <v>0.36114512565943419</v>
      </c>
      <c r="C433" s="20">
        <v>0.229285161174478</v>
      </c>
      <c r="D433" s="20"/>
      <c r="E433" s="20"/>
      <c r="F433" s="20"/>
      <c r="G433" s="20"/>
      <c r="H433" s="26"/>
      <c r="I433" s="20"/>
      <c r="J433" s="20"/>
      <c r="K433" s="20"/>
      <c r="L433" s="20"/>
    </row>
    <row r="434" spans="1:12" s="43" customFormat="1">
      <c r="A434" s="27" t="s">
        <v>285</v>
      </c>
      <c r="B434" s="20">
        <f>I154</f>
        <v>0.34708610897354564</v>
      </c>
      <c r="C434" s="20">
        <v>0.25503283659360526</v>
      </c>
      <c r="D434" s="20"/>
      <c r="E434" s="20"/>
      <c r="F434" s="20"/>
      <c r="G434" s="20"/>
      <c r="H434" s="26"/>
      <c r="I434" s="20"/>
      <c r="J434" s="20"/>
      <c r="K434" s="20"/>
      <c r="L434" s="20"/>
    </row>
    <row r="435" spans="1:12" s="43" customFormat="1">
      <c r="A435" s="27" t="s">
        <v>286</v>
      </c>
      <c r="B435" s="20">
        <f>I200</f>
        <v>4.2779954389266308</v>
      </c>
      <c r="C435" s="20">
        <v>4.174658317559186</v>
      </c>
      <c r="D435" s="20"/>
      <c r="E435" s="20"/>
      <c r="F435" s="20"/>
      <c r="G435" s="20"/>
      <c r="H435" s="26"/>
      <c r="I435" s="20"/>
      <c r="J435" s="20"/>
      <c r="K435" s="20"/>
      <c r="L435" s="20"/>
    </row>
    <row r="436" spans="1:12" s="43" customFormat="1">
      <c r="A436" s="27" t="s">
        <v>287</v>
      </c>
      <c r="B436" s="20">
        <f>I234</f>
        <v>0.25901159137098095</v>
      </c>
      <c r="C436" s="20">
        <v>0.39644429579190527</v>
      </c>
      <c r="D436" s="20"/>
      <c r="E436" s="20"/>
      <c r="F436" s="20"/>
      <c r="G436" s="20"/>
      <c r="H436" s="26"/>
      <c r="I436" s="20"/>
      <c r="J436" s="20"/>
      <c r="K436" s="20"/>
      <c r="L436" s="20"/>
    </row>
    <row r="437" spans="1:12" s="43" customFormat="1">
      <c r="A437" s="27" t="s">
        <v>288</v>
      </c>
      <c r="B437" s="20">
        <f>I251</f>
        <v>7.6133038199790004E-2</v>
      </c>
      <c r="C437" s="20">
        <v>9.638855451511924E-2</v>
      </c>
      <c r="D437" s="20"/>
      <c r="E437" s="20"/>
      <c r="F437" s="20"/>
      <c r="G437" s="20"/>
      <c r="H437" s="26"/>
      <c r="I437" s="20"/>
      <c r="J437" s="20"/>
      <c r="K437" s="20"/>
      <c r="L437" s="20"/>
    </row>
    <row r="438" spans="1:12" s="43" customFormat="1">
      <c r="A438" s="27" t="s">
        <v>289</v>
      </c>
      <c r="B438" s="20">
        <f>I289</f>
        <v>5.6040254646415182</v>
      </c>
      <c r="C438" s="20">
        <v>5.1148730855003457</v>
      </c>
      <c r="D438" s="20"/>
      <c r="E438" s="20"/>
      <c r="F438" s="27"/>
      <c r="G438" s="44"/>
      <c r="H438" s="26"/>
      <c r="I438" s="20"/>
      <c r="J438" s="20"/>
      <c r="K438" s="20"/>
      <c r="L438" s="20"/>
    </row>
    <row r="439" spans="1:12" s="43" customFormat="1">
      <c r="A439" s="27" t="s">
        <v>290</v>
      </c>
      <c r="B439" s="20">
        <f>I301</f>
        <v>9.1129082111512716E-2</v>
      </c>
      <c r="C439" s="20">
        <v>7.5589227765231581E-2</v>
      </c>
      <c r="D439" s="20"/>
      <c r="E439" s="20"/>
      <c r="F439" s="20"/>
      <c r="G439" s="20"/>
      <c r="H439" s="26"/>
      <c r="I439" s="20"/>
      <c r="J439" s="20"/>
      <c r="K439" s="20"/>
      <c r="L439" s="20"/>
    </row>
    <row r="440" spans="1:12" s="43" customFormat="1">
      <c r="A440" s="27" t="s">
        <v>291</v>
      </c>
      <c r="B440" s="43">
        <f>I346</f>
        <v>0.71851663267592569</v>
      </c>
      <c r="C440" s="20">
        <v>0.7514937726202322</v>
      </c>
      <c r="D440" s="20"/>
      <c r="E440" s="20"/>
      <c r="F440" s="20"/>
      <c r="G440" s="20"/>
      <c r="H440" s="26"/>
      <c r="I440" s="20"/>
      <c r="J440" s="20"/>
      <c r="K440" s="20"/>
      <c r="L440" s="20"/>
    </row>
    <row r="441" spans="1:12" s="43" customFormat="1">
      <c r="A441" s="27" t="s">
        <v>292</v>
      </c>
      <c r="B441" s="43">
        <f>I361</f>
        <v>0</v>
      </c>
      <c r="C441" s="20">
        <v>0</v>
      </c>
      <c r="D441" s="20"/>
      <c r="E441" s="20"/>
      <c r="F441" s="20"/>
      <c r="G441" s="20"/>
      <c r="H441" s="26"/>
      <c r="I441" s="20"/>
      <c r="J441" s="20"/>
      <c r="K441" s="20"/>
      <c r="L441" s="20"/>
    </row>
    <row r="442" spans="1:12" s="43" customFormat="1">
      <c r="A442" s="27" t="s">
        <v>293</v>
      </c>
      <c r="B442" s="20">
        <f>I400</f>
        <v>0.26356522807992877</v>
      </c>
      <c r="C442" s="20">
        <v>0.2707198582401249</v>
      </c>
      <c r="D442" s="20"/>
      <c r="E442" s="20"/>
      <c r="F442" s="20"/>
      <c r="G442" s="20"/>
      <c r="H442" s="26"/>
      <c r="I442" s="20"/>
      <c r="J442" s="20"/>
      <c r="K442" s="20"/>
      <c r="L442" s="20"/>
    </row>
    <row r="443" spans="1:12" s="43" customFormat="1">
      <c r="A443" s="27" t="s">
        <v>294</v>
      </c>
      <c r="B443" s="20">
        <f>I424</f>
        <v>0.38684032845065214</v>
      </c>
      <c r="C443" s="20">
        <v>0.38261028950942422</v>
      </c>
      <c r="D443" s="20"/>
      <c r="E443" s="20"/>
      <c r="F443" s="20"/>
      <c r="G443" s="20"/>
      <c r="H443" s="26"/>
      <c r="I443" s="20"/>
      <c r="J443" s="20"/>
      <c r="K443" s="20"/>
      <c r="L443" s="20"/>
    </row>
    <row r="444" spans="1:12" s="43" customFormat="1">
      <c r="A444" s="27" t="s">
        <v>295</v>
      </c>
      <c r="B444" s="27">
        <f>SUM(B432:B443)</f>
        <v>13.910759476008373</v>
      </c>
      <c r="C444" s="27">
        <v>13.245380318055522</v>
      </c>
      <c r="D444" s="20"/>
      <c r="E444" s="20"/>
      <c r="F444" s="20"/>
      <c r="G444" s="20"/>
      <c r="H444" s="26"/>
      <c r="I444" s="20"/>
      <c r="J444" s="20"/>
      <c r="K444" s="20"/>
      <c r="L444" s="20"/>
    </row>
    <row r="450" spans="1:2">
      <c r="A450" s="45" t="s">
        <v>326</v>
      </c>
      <c r="B450" s="44"/>
    </row>
    <row r="451" spans="1:2">
      <c r="A451" s="45" t="s">
        <v>327</v>
      </c>
      <c r="B451" s="44" t="s">
        <v>328</v>
      </c>
    </row>
    <row r="452" spans="1:2">
      <c r="A452" s="46" t="s">
        <v>81</v>
      </c>
      <c r="B452" s="43">
        <v>2.0753625014341401E-4</v>
      </c>
    </row>
    <row r="453" spans="1:2">
      <c r="A453" s="46" t="s">
        <v>85</v>
      </c>
      <c r="B453" s="43">
        <v>1.8123600379630399E-4</v>
      </c>
    </row>
    <row r="454" spans="1:2">
      <c r="A454" s="46" t="s">
        <v>93</v>
      </c>
      <c r="B454" s="43">
        <v>1.4866358173675799E-4</v>
      </c>
    </row>
    <row r="455" spans="1:2">
      <c r="A455" s="46" t="s">
        <v>86</v>
      </c>
      <c r="B455" s="43">
        <v>2.9047921153145501E-4</v>
      </c>
    </row>
    <row r="456" spans="1:2">
      <c r="A456" s="46" t="s">
        <v>329</v>
      </c>
      <c r="B456" s="43">
        <v>2.8815986355312199E-4</v>
      </c>
    </row>
    <row r="457" spans="1:2">
      <c r="A457" s="46" t="s">
        <v>89</v>
      </c>
      <c r="B457" s="43">
        <v>5.8372345228633899E-4</v>
      </c>
    </row>
    <row r="458" spans="1:2">
      <c r="A458" s="46" t="s">
        <v>330</v>
      </c>
      <c r="B458" s="43">
        <v>2.8808688751685098E-4</v>
      </c>
    </row>
    <row r="459" spans="1:2">
      <c r="A459" s="46" t="s">
        <v>152</v>
      </c>
      <c r="B459" s="43">
        <v>2.53969779965583E-4</v>
      </c>
    </row>
    <row r="460" spans="1:2">
      <c r="A460" s="46" t="s">
        <v>331</v>
      </c>
      <c r="B460" s="43">
        <v>1.46572502077181E-4</v>
      </c>
    </row>
    <row r="461" spans="1:2">
      <c r="A461" s="46" t="s">
        <v>332</v>
      </c>
      <c r="B461" s="43">
        <v>2.7242293436714299E-4</v>
      </c>
    </row>
    <row r="462" spans="1:2">
      <c r="A462" s="46" t="s">
        <v>333</v>
      </c>
      <c r="B462" s="43">
        <v>1.7922815925589799E-4</v>
      </c>
    </row>
    <row r="463" spans="1:2">
      <c r="A463" s="46" t="s">
        <v>87</v>
      </c>
      <c r="B463" s="43">
        <v>2.21286919110788E-4</v>
      </c>
    </row>
    <row r="464" spans="1:2">
      <c r="A464" s="46" t="s">
        <v>90</v>
      </c>
      <c r="B464" s="43">
        <v>3.3330348984453301E-4</v>
      </c>
    </row>
    <row r="465" spans="1:2">
      <c r="A465" s="46" t="s">
        <v>94</v>
      </c>
      <c r="B465" s="43">
        <v>2.4173711069267601E-4</v>
      </c>
    </row>
    <row r="466" spans="1:2">
      <c r="A466" s="46" t="s">
        <v>82</v>
      </c>
      <c r="B466" s="43">
        <v>1.8436804730104599E-4</v>
      </c>
    </row>
    <row r="467" spans="1:2">
      <c r="A467" s="46" t="s">
        <v>101</v>
      </c>
      <c r="B467" s="43">
        <v>1.6096116897416801E-4</v>
      </c>
    </row>
    <row r="468" spans="1:2">
      <c r="A468" s="46" t="s">
        <v>125</v>
      </c>
      <c r="B468" s="43">
        <v>1.9783800273003599E-4</v>
      </c>
    </row>
    <row r="469" spans="1:2">
      <c r="A469" s="46" t="s">
        <v>126</v>
      </c>
      <c r="B469" s="43">
        <v>9.1374598860871899E-5</v>
      </c>
    </row>
    <row r="470" spans="1:2">
      <c r="A470" s="46" t="s">
        <v>134</v>
      </c>
      <c r="B470" s="43">
        <v>2.4622324151349502E-4</v>
      </c>
    </row>
    <row r="471" spans="1:2">
      <c r="A471" s="46" t="s">
        <v>234</v>
      </c>
      <c r="B471" s="43">
        <v>3.9381252395114002E-4</v>
      </c>
    </row>
    <row r="472" spans="1:2">
      <c r="A472" s="46" t="s">
        <v>334</v>
      </c>
      <c r="B472" s="43">
        <v>1.8101149752481699E-4</v>
      </c>
    </row>
    <row r="473" spans="1:2">
      <c r="A473" s="46" t="s">
        <v>154</v>
      </c>
      <c r="B473" s="43">
        <v>1.7979330347713199E-4</v>
      </c>
    </row>
    <row r="474" spans="1:2">
      <c r="A474" s="46" t="s">
        <v>335</v>
      </c>
      <c r="B474" s="43">
        <v>6.1980890843304896E-4</v>
      </c>
    </row>
    <row r="475" spans="1:2">
      <c r="A475" s="46" t="s">
        <v>219</v>
      </c>
      <c r="B475" s="43">
        <v>4.1368375625563399E-4</v>
      </c>
    </row>
    <row r="476" spans="1:2">
      <c r="A476" s="46" t="s">
        <v>173</v>
      </c>
      <c r="B476" s="43">
        <v>1.3154789046745599E-4</v>
      </c>
    </row>
    <row r="477" spans="1:2">
      <c r="A477" s="46" t="s">
        <v>336</v>
      </c>
      <c r="B477" s="43">
        <v>1.5918692023663599E-4</v>
      </c>
    </row>
    <row r="478" spans="1:2">
      <c r="A478" s="46" t="s">
        <v>133</v>
      </c>
      <c r="B478" s="43">
        <v>4.6337524758036899E-4</v>
      </c>
    </row>
    <row r="479" spans="1:2">
      <c r="A479" s="46" t="s">
        <v>132</v>
      </c>
      <c r="B479" s="43">
        <v>8.3899075325234501E-4</v>
      </c>
    </row>
    <row r="480" spans="1:2">
      <c r="A480" s="46" t="s">
        <v>337</v>
      </c>
      <c r="B480" s="43">
        <v>1.9411468544791501E-4</v>
      </c>
    </row>
    <row r="481" spans="1:2">
      <c r="A481" s="46" t="s">
        <v>190</v>
      </c>
      <c r="B481" s="43">
        <v>9.9021399008583497E-5</v>
      </c>
    </row>
    <row r="482" spans="1:2">
      <c r="A482" s="46" t="s">
        <v>165</v>
      </c>
      <c r="B482" s="43">
        <v>1.32303833438743E-4</v>
      </c>
    </row>
    <row r="483" spans="1:2">
      <c r="A483" s="46" t="s">
        <v>338</v>
      </c>
      <c r="B483" s="43">
        <v>1.17251066520812E-4</v>
      </c>
    </row>
    <row r="484" spans="1:2">
      <c r="A484" s="46" t="s">
        <v>160</v>
      </c>
      <c r="B484" s="43">
        <v>1.73504178510735E-4</v>
      </c>
    </row>
    <row r="485" spans="1:2">
      <c r="A485" s="46" t="s">
        <v>169</v>
      </c>
      <c r="B485" s="43">
        <v>1.4624047532590801E-4</v>
      </c>
    </row>
    <row r="486" spans="1:2">
      <c r="A486" s="46" t="s">
        <v>339</v>
      </c>
      <c r="B486" s="43">
        <v>1.8430994317117501E-3</v>
      </c>
    </row>
    <row r="487" spans="1:2">
      <c r="A487" s="46" t="s">
        <v>340</v>
      </c>
      <c r="B487" s="43">
        <v>4.5915903845058001E-4</v>
      </c>
    </row>
    <row r="488" spans="1:2">
      <c r="A488" s="46" t="s">
        <v>150</v>
      </c>
      <c r="B488" s="43">
        <v>6.9813314876405498E-4</v>
      </c>
    </row>
    <row r="489" spans="1:2">
      <c r="A489" s="46" t="s">
        <v>140</v>
      </c>
      <c r="B489" s="43">
        <v>1.2032980248552E-4</v>
      </c>
    </row>
    <row r="490" spans="1:2">
      <c r="A490" s="46" t="s">
        <v>341</v>
      </c>
      <c r="B490" s="43">
        <v>8.5690273896221405E-5</v>
      </c>
    </row>
    <row r="491" spans="1:2">
      <c r="A491" s="46" t="s">
        <v>142</v>
      </c>
      <c r="B491" s="43">
        <v>1.5953121990601601E-4</v>
      </c>
    </row>
    <row r="492" spans="1:2">
      <c r="A492" s="46" t="s">
        <v>342</v>
      </c>
      <c r="B492" s="43">
        <v>1.3408117941004401E-4</v>
      </c>
    </row>
    <row r="493" spans="1:2">
      <c r="A493" s="46" t="s">
        <v>343</v>
      </c>
      <c r="B493" s="43">
        <v>1.7270742253927801E-4</v>
      </c>
    </row>
    <row r="494" spans="1:2">
      <c r="A494" s="46" t="s">
        <v>344</v>
      </c>
      <c r="B494" s="43">
        <v>1.5740430761049999E-4</v>
      </c>
    </row>
    <row r="495" spans="1:2">
      <c r="A495" s="46" t="s">
        <v>345</v>
      </c>
      <c r="B495" s="43">
        <v>1.1560552369626E-4</v>
      </c>
    </row>
    <row r="496" spans="1:2">
      <c r="A496" s="46" t="s">
        <v>346</v>
      </c>
      <c r="B496" s="43">
        <v>2.1329899787379499E-4</v>
      </c>
    </row>
    <row r="497" spans="1:2">
      <c r="A497" s="46" t="s">
        <v>347</v>
      </c>
      <c r="B497" s="43">
        <v>1.01459236774059E-4</v>
      </c>
    </row>
    <row r="498" spans="1:2">
      <c r="A498" s="46" t="s">
        <v>348</v>
      </c>
      <c r="B498" s="43">
        <v>1.0828964063666499E-4</v>
      </c>
    </row>
    <row r="499" spans="1:2">
      <c r="A499" s="46" t="s">
        <v>349</v>
      </c>
      <c r="B499" s="43">
        <v>2.3891685819187701E-4</v>
      </c>
    </row>
    <row r="500" spans="1:2">
      <c r="A500" s="46" t="s">
        <v>350</v>
      </c>
      <c r="B500" s="43">
        <v>1.3782992892101399E-4</v>
      </c>
    </row>
    <row r="501" spans="1:2">
      <c r="A501" s="46" t="s">
        <v>351</v>
      </c>
      <c r="B501" s="43">
        <v>6.5889773886861405E-5</v>
      </c>
    </row>
    <row r="502" spans="1:2">
      <c r="A502" s="46" t="s">
        <v>352</v>
      </c>
      <c r="B502" s="43">
        <v>8.3250596301136104E-5</v>
      </c>
    </row>
    <row r="503" spans="1:2">
      <c r="A503" s="46" t="s">
        <v>353</v>
      </c>
      <c r="B503" s="43">
        <v>1.4476978251170501E-4</v>
      </c>
    </row>
    <row r="504" spans="1:2">
      <c r="A504" s="46" t="s">
        <v>354</v>
      </c>
      <c r="B504" s="43">
        <v>9.0988016740602099E-5</v>
      </c>
    </row>
    <row r="505" spans="1:2">
      <c r="A505" s="46" t="s">
        <v>355</v>
      </c>
      <c r="B505" s="43">
        <v>1.0916971520976299E-4</v>
      </c>
    </row>
    <row r="506" spans="1:2">
      <c r="A506" s="46" t="s">
        <v>356</v>
      </c>
      <c r="B506" s="43">
        <v>1.07206144858949E-4</v>
      </c>
    </row>
    <row r="507" spans="1:2">
      <c r="A507" s="46" t="s">
        <v>357</v>
      </c>
      <c r="B507" s="43">
        <v>9.6305357477517104E-5</v>
      </c>
    </row>
    <row r="508" spans="1:2">
      <c r="A508" s="46" t="s">
        <v>358</v>
      </c>
      <c r="B508" s="43">
        <v>1.29789743274594E-4</v>
      </c>
    </row>
    <row r="509" spans="1:2">
      <c r="A509" s="46" t="s">
        <v>235</v>
      </c>
      <c r="B509" s="43">
        <v>9.8223089726800898E-5</v>
      </c>
    </row>
    <row r="510" spans="1:2">
      <c r="A510" s="46" t="s">
        <v>276</v>
      </c>
      <c r="B510" s="43">
        <v>8.75535292208143E-5</v>
      </c>
    </row>
    <row r="511" spans="1:2">
      <c r="A511" s="46" t="s">
        <v>193</v>
      </c>
      <c r="B511" s="43">
        <v>1.81334312242693E-3</v>
      </c>
    </row>
    <row r="512" spans="1:2">
      <c r="A512" s="46" t="s">
        <v>199</v>
      </c>
      <c r="B512" s="43">
        <v>1.6495583889185E-3</v>
      </c>
    </row>
    <row r="513" spans="1:2">
      <c r="A513" s="46" t="s">
        <v>205</v>
      </c>
      <c r="B513" s="43">
        <v>5.2202933843232299E-4</v>
      </c>
    </row>
    <row r="514" spans="1:2">
      <c r="A514" s="46" t="s">
        <v>202</v>
      </c>
      <c r="B514" s="43">
        <v>8.1088028214834705E-4</v>
      </c>
    </row>
    <row r="515" spans="1:2">
      <c r="A515" s="46" t="s">
        <v>209</v>
      </c>
      <c r="B515" s="43">
        <v>2.1634600555183199E-4</v>
      </c>
    </row>
    <row r="516" spans="1:2">
      <c r="A516" s="46" t="s">
        <v>197</v>
      </c>
      <c r="B516" s="43">
        <v>2.1767459002886499E-4</v>
      </c>
    </row>
    <row r="517" spans="1:2">
      <c r="A517" s="46" t="s">
        <v>359</v>
      </c>
      <c r="B517" s="43">
        <v>1.55696551277535E-4</v>
      </c>
    </row>
    <row r="518" spans="1:2">
      <c r="A518" s="46" t="s">
        <v>360</v>
      </c>
      <c r="B518" s="43">
        <v>1.7709815444404199E-4</v>
      </c>
    </row>
    <row r="519" spans="1:2">
      <c r="A519" s="46" t="s">
        <v>361</v>
      </c>
      <c r="B519" s="43">
        <v>6.8257427748858002E-5</v>
      </c>
    </row>
    <row r="520" spans="1:2">
      <c r="A520" s="46" t="s">
        <v>362</v>
      </c>
      <c r="B520" s="43">
        <v>5.5276259038110898E-5</v>
      </c>
    </row>
    <row r="521" spans="1:2">
      <c r="A521" s="46" t="s">
        <v>363</v>
      </c>
      <c r="B521" s="43">
        <v>3.59388633311674E-5</v>
      </c>
    </row>
    <row r="522" spans="1:2">
      <c r="A522" s="46" t="s">
        <v>364</v>
      </c>
      <c r="B522" s="43">
        <v>4.0180647813054398E-5</v>
      </c>
    </row>
    <row r="523" spans="1:2">
      <c r="A523" s="46" t="s">
        <v>365</v>
      </c>
      <c r="B523" s="43">
        <v>2.9038819929717501E-5</v>
      </c>
    </row>
    <row r="524" spans="1:2">
      <c r="A524" s="46" t="s">
        <v>253</v>
      </c>
      <c r="B524" s="43">
        <v>2.9774278329510701E-5</v>
      </c>
    </row>
    <row r="525" spans="1:2">
      <c r="A525" s="46" t="s">
        <v>260</v>
      </c>
      <c r="B525" s="43">
        <v>3.1499363792990501E-5</v>
      </c>
    </row>
    <row r="526" spans="1:2">
      <c r="A526" s="46" t="s">
        <v>366</v>
      </c>
      <c r="B526" s="43">
        <v>8.1188736822408096E-5</v>
      </c>
    </row>
    <row r="527" spans="1:2">
      <c r="A527" s="46" t="s">
        <v>367</v>
      </c>
      <c r="B527" s="43">
        <v>4.0120799665927201E-5</v>
      </c>
    </row>
    <row r="528" spans="1:2">
      <c r="A528" s="46" t="s">
        <v>167</v>
      </c>
      <c r="B528" s="43">
        <v>5.4328844022477301E-5</v>
      </c>
    </row>
    <row r="529" spans="1:2">
      <c r="A529" s="46" t="s">
        <v>128</v>
      </c>
      <c r="B529" s="43">
        <v>5.8936399512656897E-5</v>
      </c>
    </row>
    <row r="530" spans="1:2">
      <c r="A530" s="46" t="s">
        <v>368</v>
      </c>
      <c r="B530" s="43">
        <v>1.20016191811748E-4</v>
      </c>
    </row>
    <row r="531" spans="1:2">
      <c r="A531" s="46" t="s">
        <v>268</v>
      </c>
      <c r="B531" s="43">
        <v>5.5162550217499002E-5</v>
      </c>
    </row>
    <row r="532" spans="1:2">
      <c r="A532" s="46" t="s">
        <v>156</v>
      </c>
      <c r="B532" s="43">
        <v>5.0620074646983798E-5</v>
      </c>
    </row>
    <row r="533" spans="1:2">
      <c r="A533" s="46" t="s">
        <v>369</v>
      </c>
      <c r="B533" s="43">
        <v>7.9149640560297998E-5</v>
      </c>
    </row>
    <row r="534" spans="1:2">
      <c r="A534" s="46" t="s">
        <v>370</v>
      </c>
      <c r="B534" s="43">
        <v>3.1201166973153398E-5</v>
      </c>
    </row>
    <row r="535" spans="1:2">
      <c r="A535" s="46" t="s">
        <v>371</v>
      </c>
      <c r="B535" s="43">
        <v>6.9243030430243694E-5</v>
      </c>
    </row>
    <row r="536" spans="1:2">
      <c r="A536" s="46" t="s">
        <v>226</v>
      </c>
      <c r="B536" s="43">
        <v>5.2516034752206799E-5</v>
      </c>
    </row>
    <row r="537" spans="1:2">
      <c r="A537" s="46" t="s">
        <v>372</v>
      </c>
      <c r="B537" s="43">
        <v>5.05135625216514E-5</v>
      </c>
    </row>
    <row r="538" spans="1:2">
      <c r="A538" s="46" t="s">
        <v>373</v>
      </c>
      <c r="B538" s="43">
        <v>9.8108930097961204E-5</v>
      </c>
    </row>
    <row r="539" spans="1:2">
      <c r="A539" s="46" t="s">
        <v>374</v>
      </c>
      <c r="B539" s="43">
        <v>5.2344475160434103E-5</v>
      </c>
    </row>
    <row r="540" spans="1:2">
      <c r="A540" s="46" t="s">
        <v>146</v>
      </c>
      <c r="B540" s="43">
        <v>7.6233566213980704E-5</v>
      </c>
    </row>
    <row r="541" spans="1:2">
      <c r="A541" s="46" t="s">
        <v>144</v>
      </c>
      <c r="B541" s="43">
        <v>6.1464811934113902E-5</v>
      </c>
    </row>
    <row r="542" spans="1:2">
      <c r="A542" s="46" t="s">
        <v>275</v>
      </c>
      <c r="B542" s="43">
        <v>6.2235853667179795E-5</v>
      </c>
    </row>
    <row r="543" spans="1:2">
      <c r="A543" s="46" t="s">
        <v>375</v>
      </c>
      <c r="B543" s="43">
        <v>9.5774710652273093E-5</v>
      </c>
    </row>
    <row r="544" spans="1:2">
      <c r="A544" s="46" t="s">
        <v>376</v>
      </c>
      <c r="B544" s="43">
        <v>4.8364818460676599E-5</v>
      </c>
    </row>
    <row r="545" spans="1:2">
      <c r="A545" s="46" t="s">
        <v>238</v>
      </c>
      <c r="B545" s="43">
        <v>3.824755326939E-5</v>
      </c>
    </row>
    <row r="546" spans="1:2">
      <c r="A546" s="46" t="s">
        <v>240</v>
      </c>
      <c r="B546" s="43">
        <v>5.6504860152661899E-5</v>
      </c>
    </row>
    <row r="547" spans="1:2">
      <c r="A547" s="46" t="s">
        <v>242</v>
      </c>
      <c r="B547" s="43">
        <v>9.3256242008266403E-5</v>
      </c>
    </row>
    <row r="548" spans="1:2">
      <c r="A548" s="46" t="s">
        <v>244</v>
      </c>
      <c r="B548" s="43">
        <v>8.2876669036578793E-5</v>
      </c>
    </row>
    <row r="549" spans="1:2">
      <c r="A549" s="46" t="s">
        <v>184</v>
      </c>
      <c r="B549" s="43">
        <v>6.5598012079341302E-5</v>
      </c>
    </row>
    <row r="550" spans="1:2">
      <c r="A550" s="46" t="s">
        <v>183</v>
      </c>
      <c r="B550" s="43">
        <v>4.2735705438346799E-5</v>
      </c>
    </row>
    <row r="551" spans="1:2">
      <c r="A551" s="46" t="s">
        <v>377</v>
      </c>
      <c r="B551" s="43">
        <v>7.3897970134956405E-5</v>
      </c>
    </row>
    <row r="552" spans="1:2">
      <c r="A552" s="46" t="s">
        <v>224</v>
      </c>
      <c r="B552" s="43">
        <v>6.4416922067432405E-5</v>
      </c>
    </row>
    <row r="553" spans="1:2">
      <c r="A553" s="46" t="s">
        <v>222</v>
      </c>
      <c r="B553" s="43">
        <v>1.10108923343847E-4</v>
      </c>
    </row>
    <row r="554" spans="1:2">
      <c r="A554" s="46" t="s">
        <v>228</v>
      </c>
      <c r="B554" s="43">
        <v>4.2448171015173903E-5</v>
      </c>
    </row>
    <row r="555" spans="1:2">
      <c r="A555" s="46" t="s">
        <v>139</v>
      </c>
      <c r="B555" s="43">
        <v>8.8923239838230102E-5</v>
      </c>
    </row>
    <row r="556" spans="1:2">
      <c r="A556" s="46" t="s">
        <v>175</v>
      </c>
      <c r="B556" s="43">
        <v>5.4382484929733503E-5</v>
      </c>
    </row>
    <row r="557" spans="1:2">
      <c r="A557" s="46" t="s">
        <v>378</v>
      </c>
      <c r="B557" s="43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9.xml><?xml version="1.0" encoding="utf-8"?>
<worksheet xmlns="http://schemas.openxmlformats.org/spreadsheetml/2006/main" xmlns:r="http://schemas.openxmlformats.org/officeDocument/2006/relationships">
  <dimension ref="A1:L557"/>
  <sheetViews>
    <sheetView topLeftCell="A408" workbookViewId="0">
      <selection activeCell="B444" sqref="B432:B444"/>
    </sheetView>
  </sheetViews>
  <sheetFormatPr defaultRowHeight="11.25"/>
  <cols>
    <col min="1" max="1" width="25.42578125" style="27" customWidth="1"/>
    <col min="2" max="2" width="34.85546875" style="20" customWidth="1"/>
    <col min="3" max="3" width="31.7109375" style="20" customWidth="1"/>
    <col min="4" max="4" width="29" style="20" customWidth="1"/>
    <col min="5" max="6" width="28.42578125" style="20" customWidth="1"/>
    <col min="7" max="7" width="9.140625" style="20"/>
    <col min="8" max="8" width="16.7109375" style="26" customWidth="1"/>
    <col min="9" max="9" width="10.5703125" style="20" bestFit="1" customWidth="1"/>
    <col min="10" max="11" width="9.140625" style="20"/>
    <col min="12" max="12" width="9.140625" style="20" customWidth="1"/>
    <col min="13" max="16384" width="9.140625" style="20"/>
  </cols>
  <sheetData>
    <row r="1" spans="1:8" ht="21">
      <c r="A1" s="50" t="s">
        <v>0</v>
      </c>
      <c r="B1" s="51"/>
      <c r="C1" s="51"/>
      <c r="D1" s="52"/>
      <c r="E1" s="19" t="s">
        <v>1</v>
      </c>
      <c r="H1" s="21"/>
    </row>
    <row r="2" spans="1:8" ht="12.75">
      <c r="A2" s="53" t="s">
        <v>2</v>
      </c>
      <c r="B2" s="54"/>
      <c r="C2" s="55"/>
      <c r="D2" s="22" t="s">
        <v>3</v>
      </c>
      <c r="E2" s="22" t="s">
        <v>3</v>
      </c>
      <c r="H2" s="21"/>
    </row>
    <row r="3" spans="1:8" ht="12.75">
      <c r="A3" s="56" t="s">
        <v>4</v>
      </c>
      <c r="B3" s="57"/>
      <c r="C3" s="58"/>
      <c r="D3" s="22" t="s">
        <v>3</v>
      </c>
      <c r="E3" s="10">
        <v>497.9</v>
      </c>
      <c r="H3" s="21"/>
    </row>
    <row r="4" spans="1:8" ht="12.75">
      <c r="A4" s="59" t="s">
        <v>4</v>
      </c>
      <c r="B4" s="62" t="s">
        <v>5</v>
      </c>
      <c r="C4" s="63"/>
      <c r="D4" s="22" t="s">
        <v>3</v>
      </c>
      <c r="E4" s="8">
        <v>67.900000000000006</v>
      </c>
      <c r="H4" s="21"/>
    </row>
    <row r="5" spans="1:8" ht="12.75">
      <c r="A5" s="60"/>
      <c r="B5" s="47" t="s">
        <v>5</v>
      </c>
      <c r="C5" s="25" t="s">
        <v>6</v>
      </c>
      <c r="D5" s="22" t="s">
        <v>3</v>
      </c>
      <c r="E5" s="10">
        <v>9.8000000000000007</v>
      </c>
      <c r="H5" s="21"/>
    </row>
    <row r="6" spans="1:8" ht="12.75">
      <c r="A6" s="60"/>
      <c r="B6" s="48"/>
      <c r="C6" s="25" t="s">
        <v>7</v>
      </c>
      <c r="D6" s="22" t="s">
        <v>3</v>
      </c>
      <c r="E6" s="8">
        <v>10.5</v>
      </c>
      <c r="H6" s="21"/>
    </row>
    <row r="7" spans="1:8" ht="12.75">
      <c r="A7" s="60"/>
      <c r="B7" s="48"/>
      <c r="C7" s="25" t="s">
        <v>8</v>
      </c>
      <c r="D7" s="22" t="s">
        <v>3</v>
      </c>
      <c r="E7" s="10">
        <v>31</v>
      </c>
      <c r="H7" s="21"/>
    </row>
    <row r="8" spans="1:8" ht="12.75">
      <c r="A8" s="60"/>
      <c r="B8" s="48"/>
      <c r="C8" s="25" t="s">
        <v>9</v>
      </c>
      <c r="D8" s="22" t="s">
        <v>3</v>
      </c>
      <c r="E8" s="8">
        <v>3.5</v>
      </c>
      <c r="H8" s="21"/>
    </row>
    <row r="9" spans="1:8" ht="21">
      <c r="A9" s="60"/>
      <c r="B9" s="49"/>
      <c r="C9" s="25" t="s">
        <v>10</v>
      </c>
      <c r="D9" s="22" t="s">
        <v>3</v>
      </c>
      <c r="E9" s="10">
        <v>13.2</v>
      </c>
      <c r="H9" s="21"/>
    </row>
    <row r="10" spans="1:8" ht="12.75" customHeight="1">
      <c r="A10" s="60"/>
      <c r="B10" s="62" t="s">
        <v>11</v>
      </c>
      <c r="C10" s="63"/>
      <c r="D10" s="22" t="s">
        <v>3</v>
      </c>
      <c r="E10" s="8">
        <v>13.7</v>
      </c>
      <c r="H10" s="21"/>
    </row>
    <row r="11" spans="1:8" ht="12.75" customHeight="1">
      <c r="A11" s="60"/>
      <c r="B11" s="47" t="s">
        <v>11</v>
      </c>
      <c r="C11" s="25" t="s">
        <v>12</v>
      </c>
      <c r="D11" s="22" t="s">
        <v>3</v>
      </c>
      <c r="E11" s="10">
        <v>9.6999999999999993</v>
      </c>
      <c r="H11" s="21"/>
    </row>
    <row r="12" spans="1:8" ht="12.75">
      <c r="A12" s="60"/>
      <c r="B12" s="48"/>
      <c r="C12" s="25" t="s">
        <v>13</v>
      </c>
      <c r="D12" s="22" t="s">
        <v>3</v>
      </c>
      <c r="E12" s="8">
        <v>4</v>
      </c>
      <c r="H12" s="21"/>
    </row>
    <row r="13" spans="1:8" ht="12.75">
      <c r="A13" s="60"/>
      <c r="B13" s="49"/>
      <c r="C13" s="25" t="s">
        <v>14</v>
      </c>
      <c r="D13" s="22" t="s">
        <v>3</v>
      </c>
      <c r="E13" s="10" t="s">
        <v>15</v>
      </c>
      <c r="H13" s="21"/>
    </row>
    <row r="14" spans="1:8" ht="12.75">
      <c r="A14" s="60"/>
      <c r="B14" s="62" t="s">
        <v>16</v>
      </c>
      <c r="C14" s="63"/>
      <c r="D14" s="22" t="s">
        <v>3</v>
      </c>
      <c r="E14" s="8">
        <v>13.9</v>
      </c>
      <c r="H14" s="21"/>
    </row>
    <row r="15" spans="1:8" ht="12.75">
      <c r="A15" s="60"/>
      <c r="B15" s="47" t="s">
        <v>16</v>
      </c>
      <c r="C15" s="25" t="s">
        <v>17</v>
      </c>
      <c r="D15" s="22" t="s">
        <v>3</v>
      </c>
      <c r="E15" s="10">
        <v>11.2</v>
      </c>
      <c r="H15" s="21"/>
    </row>
    <row r="16" spans="1:8" ht="12.75">
      <c r="A16" s="60"/>
      <c r="B16" s="49"/>
      <c r="C16" s="25" t="s">
        <v>18</v>
      </c>
      <c r="D16" s="22" t="s">
        <v>3</v>
      </c>
      <c r="E16" s="8">
        <v>2.7</v>
      </c>
      <c r="H16" s="21"/>
    </row>
    <row r="17" spans="1:8" ht="12.75">
      <c r="A17" s="60"/>
      <c r="B17" s="62" t="s">
        <v>19</v>
      </c>
      <c r="C17" s="63"/>
      <c r="D17" s="22" t="s">
        <v>3</v>
      </c>
      <c r="E17" s="10">
        <v>151.30000000000001</v>
      </c>
      <c r="H17" s="21"/>
    </row>
    <row r="18" spans="1:8" ht="12.75">
      <c r="A18" s="60"/>
      <c r="B18" s="47" t="s">
        <v>19</v>
      </c>
      <c r="C18" s="25" t="s">
        <v>20</v>
      </c>
      <c r="D18" s="22" t="s">
        <v>3</v>
      </c>
      <c r="E18" s="8">
        <v>47.2</v>
      </c>
      <c r="H18" s="21"/>
    </row>
    <row r="19" spans="1:8" ht="12.75">
      <c r="A19" s="60"/>
      <c r="B19" s="48"/>
      <c r="C19" s="25" t="s">
        <v>21</v>
      </c>
      <c r="D19" s="22" t="s">
        <v>3</v>
      </c>
      <c r="E19" s="10">
        <v>29.7</v>
      </c>
      <c r="H19" s="21"/>
    </row>
    <row r="20" spans="1:8" ht="12.75">
      <c r="A20" s="60"/>
      <c r="B20" s="48"/>
      <c r="C20" s="25" t="s">
        <v>22</v>
      </c>
      <c r="D20" s="22" t="s">
        <v>3</v>
      </c>
      <c r="E20" s="8" t="s">
        <v>15</v>
      </c>
      <c r="H20" s="21"/>
    </row>
    <row r="21" spans="1:8" ht="12.75">
      <c r="A21" s="60"/>
      <c r="B21" s="48"/>
      <c r="C21" s="25" t="s">
        <v>23</v>
      </c>
      <c r="D21" s="22" t="s">
        <v>3</v>
      </c>
      <c r="E21" s="10">
        <v>19.3</v>
      </c>
      <c r="H21" s="21"/>
    </row>
    <row r="22" spans="1:8" ht="12.75">
      <c r="A22" s="60"/>
      <c r="B22" s="48"/>
      <c r="C22" s="25" t="s">
        <v>24</v>
      </c>
      <c r="D22" s="22" t="s">
        <v>3</v>
      </c>
      <c r="E22" s="8">
        <v>24.2</v>
      </c>
      <c r="H22" s="21"/>
    </row>
    <row r="23" spans="1:8" ht="12.75">
      <c r="A23" s="60"/>
      <c r="B23" s="49"/>
      <c r="C23" s="25" t="s">
        <v>25</v>
      </c>
      <c r="D23" s="22" t="s">
        <v>3</v>
      </c>
      <c r="E23" s="10" t="s">
        <v>15</v>
      </c>
      <c r="H23" s="21"/>
    </row>
    <row r="24" spans="1:8" ht="12.75">
      <c r="A24" s="60"/>
      <c r="B24" s="62" t="s">
        <v>26</v>
      </c>
      <c r="C24" s="63"/>
      <c r="D24" s="22" t="s">
        <v>3</v>
      </c>
      <c r="E24" s="8">
        <v>25.5</v>
      </c>
      <c r="H24" s="21"/>
    </row>
    <row r="25" spans="1:8" ht="21">
      <c r="A25" s="60"/>
      <c r="B25" s="47" t="s">
        <v>26</v>
      </c>
      <c r="C25" s="25" t="s">
        <v>27</v>
      </c>
      <c r="D25" s="22" t="s">
        <v>3</v>
      </c>
      <c r="E25" s="10">
        <v>9.1999999999999993</v>
      </c>
      <c r="H25" s="21"/>
    </row>
    <row r="26" spans="1:8" ht="12.75">
      <c r="A26" s="60"/>
      <c r="B26" s="48"/>
      <c r="C26" s="25" t="s">
        <v>28</v>
      </c>
      <c r="D26" s="22" t="s">
        <v>3</v>
      </c>
      <c r="E26" s="8" t="s">
        <v>15</v>
      </c>
      <c r="H26" s="21"/>
    </row>
    <row r="27" spans="1:8" ht="12.75">
      <c r="A27" s="60"/>
      <c r="B27" s="48"/>
      <c r="C27" s="25" t="s">
        <v>29</v>
      </c>
      <c r="D27" s="22" t="s">
        <v>3</v>
      </c>
      <c r="E27" s="10">
        <v>5.9</v>
      </c>
      <c r="H27" s="21"/>
    </row>
    <row r="28" spans="1:8" ht="21">
      <c r="A28" s="60"/>
      <c r="B28" s="48"/>
      <c r="C28" s="25" t="s">
        <v>30</v>
      </c>
      <c r="D28" s="22" t="s">
        <v>3</v>
      </c>
      <c r="E28" s="8">
        <v>1.1000000000000001</v>
      </c>
      <c r="H28" s="21"/>
    </row>
    <row r="29" spans="1:8" ht="21">
      <c r="A29" s="60"/>
      <c r="B29" s="48"/>
      <c r="C29" s="25" t="s">
        <v>31</v>
      </c>
      <c r="D29" s="22" t="s">
        <v>3</v>
      </c>
      <c r="E29" s="10">
        <v>2.1</v>
      </c>
      <c r="H29" s="21"/>
    </row>
    <row r="30" spans="1:8" ht="21">
      <c r="A30" s="60"/>
      <c r="B30" s="49"/>
      <c r="C30" s="25" t="s">
        <v>32</v>
      </c>
      <c r="D30" s="22" t="s">
        <v>3</v>
      </c>
      <c r="E30" s="8">
        <v>4.7</v>
      </c>
      <c r="H30" s="21"/>
    </row>
    <row r="31" spans="1:8" ht="12.75">
      <c r="A31" s="60"/>
      <c r="B31" s="62" t="s">
        <v>33</v>
      </c>
      <c r="C31" s="63"/>
      <c r="D31" s="22" t="s">
        <v>3</v>
      </c>
      <c r="E31" s="10">
        <v>12.4</v>
      </c>
      <c r="H31" s="21"/>
    </row>
    <row r="32" spans="1:8" ht="21">
      <c r="A32" s="60"/>
      <c r="B32" s="47" t="s">
        <v>33</v>
      </c>
      <c r="C32" s="25" t="s">
        <v>34</v>
      </c>
      <c r="D32" s="22" t="s">
        <v>3</v>
      </c>
      <c r="E32" s="8">
        <v>4.0999999999999996</v>
      </c>
      <c r="H32" s="21"/>
    </row>
    <row r="33" spans="1:8" ht="12.75">
      <c r="A33" s="60"/>
      <c r="B33" s="48"/>
      <c r="C33" s="25" t="s">
        <v>35</v>
      </c>
      <c r="D33" s="22" t="s">
        <v>3</v>
      </c>
      <c r="E33" s="10" t="s">
        <v>15</v>
      </c>
      <c r="H33" s="21"/>
    </row>
    <row r="34" spans="1:8" ht="12.75">
      <c r="A34" s="60"/>
      <c r="B34" s="49"/>
      <c r="C34" s="25" t="s">
        <v>36</v>
      </c>
      <c r="D34" s="22" t="s">
        <v>3</v>
      </c>
      <c r="E34" s="8" t="s">
        <v>15</v>
      </c>
      <c r="H34" s="21"/>
    </row>
    <row r="35" spans="1:8" ht="12.75">
      <c r="A35" s="60"/>
      <c r="B35" s="62" t="s">
        <v>37</v>
      </c>
      <c r="C35" s="63"/>
      <c r="D35" s="22" t="s">
        <v>3</v>
      </c>
      <c r="E35" s="10">
        <v>66.099999999999994</v>
      </c>
      <c r="H35" s="21"/>
    </row>
    <row r="36" spans="1:8" ht="12.75">
      <c r="A36" s="60"/>
      <c r="B36" s="47" t="s">
        <v>37</v>
      </c>
      <c r="C36" s="25" t="s">
        <v>38</v>
      </c>
      <c r="D36" s="22" t="s">
        <v>3</v>
      </c>
      <c r="E36" s="8">
        <v>25.4</v>
      </c>
      <c r="H36" s="21"/>
    </row>
    <row r="37" spans="1:8" ht="21">
      <c r="A37" s="60"/>
      <c r="B37" s="48"/>
      <c r="C37" s="25" t="s">
        <v>39</v>
      </c>
      <c r="D37" s="22" t="s">
        <v>3</v>
      </c>
      <c r="E37" s="10">
        <v>31</v>
      </c>
      <c r="H37" s="21"/>
    </row>
    <row r="38" spans="1:8" ht="12.75">
      <c r="A38" s="60"/>
      <c r="B38" s="49"/>
      <c r="C38" s="25" t="s">
        <v>40</v>
      </c>
      <c r="D38" s="22" t="s">
        <v>3</v>
      </c>
      <c r="E38" s="8">
        <v>9.6999999999999993</v>
      </c>
      <c r="H38" s="21"/>
    </row>
    <row r="39" spans="1:8" ht="12.75">
      <c r="A39" s="60"/>
      <c r="B39" s="62" t="s">
        <v>41</v>
      </c>
      <c r="C39" s="63"/>
      <c r="D39" s="22" t="s">
        <v>3</v>
      </c>
      <c r="E39" s="10">
        <v>19.3</v>
      </c>
      <c r="H39" s="21"/>
    </row>
    <row r="40" spans="1:8" ht="12.75">
      <c r="A40" s="60"/>
      <c r="B40" s="47" t="s">
        <v>41</v>
      </c>
      <c r="C40" s="25" t="s">
        <v>42</v>
      </c>
      <c r="D40" s="22" t="s">
        <v>3</v>
      </c>
      <c r="E40" s="8">
        <v>0.8</v>
      </c>
      <c r="H40" s="21"/>
    </row>
    <row r="41" spans="1:8" ht="12.75">
      <c r="A41" s="60"/>
      <c r="B41" s="48"/>
      <c r="C41" s="25" t="s">
        <v>43</v>
      </c>
      <c r="D41" s="22" t="s">
        <v>3</v>
      </c>
      <c r="E41" s="10" t="s">
        <v>15</v>
      </c>
      <c r="H41" s="21"/>
    </row>
    <row r="42" spans="1:8" ht="12.75">
      <c r="A42" s="60"/>
      <c r="B42" s="49"/>
      <c r="C42" s="25" t="s">
        <v>44</v>
      </c>
      <c r="D42" s="22" t="s">
        <v>3</v>
      </c>
      <c r="E42" s="8">
        <v>18.3</v>
      </c>
      <c r="H42" s="21"/>
    </row>
    <row r="43" spans="1:8" ht="12.75">
      <c r="A43" s="60"/>
      <c r="B43" s="62" t="s">
        <v>45</v>
      </c>
      <c r="C43" s="63"/>
      <c r="D43" s="22" t="s">
        <v>3</v>
      </c>
      <c r="E43" s="10">
        <v>47.3</v>
      </c>
      <c r="H43" s="21"/>
    </row>
    <row r="44" spans="1:8" ht="21">
      <c r="A44" s="60"/>
      <c r="B44" s="47" t="s">
        <v>45</v>
      </c>
      <c r="C44" s="25" t="s">
        <v>46</v>
      </c>
      <c r="D44" s="22" t="s">
        <v>3</v>
      </c>
      <c r="E44" s="8">
        <v>5.6</v>
      </c>
      <c r="H44" s="21"/>
    </row>
    <row r="45" spans="1:8" ht="21">
      <c r="A45" s="60"/>
      <c r="B45" s="48"/>
      <c r="C45" s="25" t="s">
        <v>47</v>
      </c>
      <c r="D45" s="22" t="s">
        <v>3</v>
      </c>
      <c r="E45" s="10" t="s">
        <v>15</v>
      </c>
      <c r="H45" s="21"/>
    </row>
    <row r="46" spans="1:8" ht="21">
      <c r="A46" s="60"/>
      <c r="B46" s="48"/>
      <c r="C46" s="25" t="s">
        <v>48</v>
      </c>
      <c r="D46" s="22" t="s">
        <v>3</v>
      </c>
      <c r="E46" s="8">
        <v>9.6</v>
      </c>
      <c r="H46" s="21"/>
    </row>
    <row r="47" spans="1:8" ht="12.75">
      <c r="A47" s="60"/>
      <c r="B47" s="48"/>
      <c r="C47" s="25" t="s">
        <v>49</v>
      </c>
      <c r="D47" s="22" t="s">
        <v>3</v>
      </c>
      <c r="E47" s="10">
        <v>17.899999999999999</v>
      </c>
      <c r="H47" s="21"/>
    </row>
    <row r="48" spans="1:8" ht="12.75">
      <c r="A48" s="60"/>
      <c r="B48" s="48"/>
      <c r="C48" s="25" t="s">
        <v>50</v>
      </c>
      <c r="D48" s="22" t="s">
        <v>3</v>
      </c>
      <c r="E48" s="8">
        <v>6.3</v>
      </c>
      <c r="H48" s="21"/>
    </row>
    <row r="49" spans="1:8" ht="12.75">
      <c r="A49" s="60"/>
      <c r="B49" s="48"/>
      <c r="C49" s="25" t="s">
        <v>51</v>
      </c>
      <c r="D49" s="22" t="s">
        <v>3</v>
      </c>
      <c r="E49" s="10">
        <v>2.2999999999999998</v>
      </c>
      <c r="H49" s="21"/>
    </row>
    <row r="50" spans="1:8" ht="12.75">
      <c r="A50" s="60"/>
      <c r="B50" s="48"/>
      <c r="C50" s="25" t="s">
        <v>52</v>
      </c>
      <c r="D50" s="22" t="s">
        <v>3</v>
      </c>
      <c r="E50" s="8" t="s">
        <v>15</v>
      </c>
      <c r="H50" s="21"/>
    </row>
    <row r="51" spans="1:8" ht="21">
      <c r="A51" s="60"/>
      <c r="B51" s="49"/>
      <c r="C51" s="25" t="s">
        <v>53</v>
      </c>
      <c r="D51" s="22" t="s">
        <v>3</v>
      </c>
      <c r="E51" s="10">
        <v>1.3</v>
      </c>
      <c r="H51" s="21"/>
    </row>
    <row r="52" spans="1:8" ht="12.75">
      <c r="A52" s="60"/>
      <c r="B52" s="56" t="s">
        <v>54</v>
      </c>
      <c r="C52" s="58"/>
      <c r="D52" s="22" t="s">
        <v>3</v>
      </c>
      <c r="E52" s="8" t="s">
        <v>15</v>
      </c>
      <c r="H52" s="21"/>
    </row>
    <row r="53" spans="1:8" ht="12.75">
      <c r="A53" s="60"/>
      <c r="B53" s="62" t="s">
        <v>55</v>
      </c>
      <c r="C53" s="63"/>
      <c r="D53" s="22" t="s">
        <v>3</v>
      </c>
      <c r="E53" s="10">
        <v>48.8</v>
      </c>
      <c r="H53" s="21"/>
    </row>
    <row r="54" spans="1:8" ht="12.75">
      <c r="A54" s="60"/>
      <c r="B54" s="47" t="s">
        <v>55</v>
      </c>
      <c r="C54" s="25" t="s">
        <v>56</v>
      </c>
      <c r="D54" s="22" t="s">
        <v>3</v>
      </c>
      <c r="E54" s="8">
        <v>9.1999999999999993</v>
      </c>
      <c r="H54" s="21"/>
    </row>
    <row r="55" spans="1:8" ht="12.75">
      <c r="A55" s="60"/>
      <c r="B55" s="48"/>
      <c r="C55" s="25" t="s">
        <v>57</v>
      </c>
      <c r="D55" s="22" t="s">
        <v>3</v>
      </c>
      <c r="E55" s="10" t="s">
        <v>15</v>
      </c>
      <c r="H55" s="21"/>
    </row>
    <row r="56" spans="1:8" ht="12.75">
      <c r="A56" s="60"/>
      <c r="B56" s="48"/>
      <c r="C56" s="25" t="s">
        <v>58</v>
      </c>
      <c r="D56" s="22" t="s">
        <v>3</v>
      </c>
      <c r="E56" s="8">
        <v>5.9</v>
      </c>
      <c r="H56" s="21"/>
    </row>
    <row r="57" spans="1:8" ht="12.75">
      <c r="A57" s="60"/>
      <c r="B57" s="48"/>
      <c r="C57" s="25" t="s">
        <v>59</v>
      </c>
      <c r="D57" s="22" t="s">
        <v>3</v>
      </c>
      <c r="E57" s="10">
        <v>25.5</v>
      </c>
      <c r="H57" s="21"/>
    </row>
    <row r="58" spans="1:8" ht="12.75">
      <c r="A58" s="60"/>
      <c r="B58" s="48"/>
      <c r="C58" s="25" t="s">
        <v>60</v>
      </c>
      <c r="D58" s="22" t="s">
        <v>3</v>
      </c>
      <c r="E58" s="8">
        <v>3.5</v>
      </c>
      <c r="H58" s="21"/>
    </row>
    <row r="59" spans="1:8" ht="12.75">
      <c r="A59" s="60"/>
      <c r="B59" s="49"/>
      <c r="C59" s="25" t="s">
        <v>61</v>
      </c>
      <c r="D59" s="22" t="s">
        <v>3</v>
      </c>
      <c r="E59" s="10" t="s">
        <v>15</v>
      </c>
      <c r="H59" s="21"/>
    </row>
    <row r="60" spans="1:8" ht="12.75">
      <c r="A60" s="60"/>
      <c r="B60" s="62" t="s">
        <v>62</v>
      </c>
      <c r="C60" s="63"/>
      <c r="D60" s="22" t="s">
        <v>3</v>
      </c>
      <c r="E60" s="8">
        <v>38.6</v>
      </c>
      <c r="H60" s="21"/>
    </row>
    <row r="61" spans="1:8" ht="12.75">
      <c r="A61" s="60"/>
      <c r="B61" s="47" t="s">
        <v>62</v>
      </c>
      <c r="C61" s="25" t="s">
        <v>63</v>
      </c>
      <c r="D61" s="22" t="s">
        <v>3</v>
      </c>
      <c r="E61" s="10">
        <v>25.8</v>
      </c>
      <c r="H61" s="21"/>
    </row>
    <row r="62" spans="1:8" ht="12.75">
      <c r="A62" s="60"/>
      <c r="B62" s="48"/>
      <c r="C62" s="25" t="s">
        <v>64</v>
      </c>
      <c r="D62" s="22" t="s">
        <v>3</v>
      </c>
      <c r="E62" s="8">
        <v>4.8</v>
      </c>
      <c r="H62" s="21"/>
    </row>
    <row r="63" spans="1:8" ht="21">
      <c r="A63" s="60"/>
      <c r="B63" s="48"/>
      <c r="C63" s="25" t="s">
        <v>65</v>
      </c>
      <c r="D63" s="22" t="s">
        <v>3</v>
      </c>
      <c r="E63" s="10">
        <v>3.9</v>
      </c>
      <c r="H63" s="21"/>
    </row>
    <row r="64" spans="1:8" ht="12.75">
      <c r="A64" s="60"/>
      <c r="B64" s="48"/>
      <c r="C64" s="25" t="s">
        <v>66</v>
      </c>
      <c r="D64" s="22" t="s">
        <v>3</v>
      </c>
      <c r="E64" s="8" t="s">
        <v>15</v>
      </c>
      <c r="H64" s="21"/>
    </row>
    <row r="65" spans="1:9" ht="21">
      <c r="A65" s="60"/>
      <c r="B65" s="49"/>
      <c r="C65" s="25" t="s">
        <v>67</v>
      </c>
      <c r="D65" s="22" t="s">
        <v>3</v>
      </c>
      <c r="E65" s="10">
        <v>3.9</v>
      </c>
    </row>
    <row r="66" spans="1:9" ht="12.75">
      <c r="A66" s="61"/>
      <c r="B66" s="56" t="s">
        <v>68</v>
      </c>
      <c r="C66" s="58"/>
      <c r="D66" s="22" t="s">
        <v>3</v>
      </c>
      <c r="E66" s="8" t="s">
        <v>15</v>
      </c>
    </row>
    <row r="70" spans="1:9" s="27" customFormat="1">
      <c r="A70" s="27" t="s">
        <v>69</v>
      </c>
      <c r="H70" s="28"/>
    </row>
    <row r="72" spans="1:9">
      <c r="A72" s="27" t="s">
        <v>70</v>
      </c>
      <c r="B72" s="27" t="s">
        <v>71</v>
      </c>
      <c r="C72" s="27" t="s">
        <v>72</v>
      </c>
      <c r="D72" s="27" t="s">
        <v>73</v>
      </c>
    </row>
    <row r="74" spans="1:9" s="27" customFormat="1">
      <c r="A74" s="27" t="s">
        <v>5</v>
      </c>
      <c r="E74" s="27" t="s">
        <v>74</v>
      </c>
      <c r="F74" s="27" t="s">
        <v>75</v>
      </c>
      <c r="G74" s="27" t="s">
        <v>76</v>
      </c>
      <c r="H74" s="28" t="s">
        <v>77</v>
      </c>
      <c r="I74" s="27" t="s">
        <v>78</v>
      </c>
    </row>
    <row r="75" spans="1:9" s="27" customFormat="1">
      <c r="B75" s="27" t="s">
        <v>6</v>
      </c>
      <c r="E75" s="27">
        <f>E5</f>
        <v>9.8000000000000007</v>
      </c>
      <c r="F75" s="27">
        <f>E75*(365.25/7)</f>
        <v>511.35000000000008</v>
      </c>
      <c r="G75" s="27">
        <v>0.99999999999999989</v>
      </c>
      <c r="H75" s="28"/>
      <c r="I75" s="27">
        <f>SUM(I77,I76)</f>
        <v>0.10020013124911231</v>
      </c>
    </row>
    <row r="76" spans="1:9">
      <c r="C76" s="27" t="s">
        <v>79</v>
      </c>
      <c r="D76" s="27"/>
      <c r="E76" s="20">
        <f>E75*G76</f>
        <v>4.0569892473118276</v>
      </c>
      <c r="F76" s="20">
        <f>E76*(365.25/7)</f>
        <v>211.68790322580645</v>
      </c>
      <c r="G76" s="20">
        <v>0.41397849462365588</v>
      </c>
      <c r="I76" s="20">
        <f>F76*AVERAGE(H78:H79)</f>
        <v>4.1480699495600258E-2</v>
      </c>
    </row>
    <row r="77" spans="1:9">
      <c r="C77" s="27" t="s">
        <v>80</v>
      </c>
      <c r="D77" s="27"/>
      <c r="E77" s="20">
        <f>G77*E75</f>
        <v>5.7430107526881713</v>
      </c>
      <c r="F77" s="20">
        <f>E77*(365.25/7)</f>
        <v>299.66209677419351</v>
      </c>
      <c r="G77" s="20">
        <v>0.58602150537634401</v>
      </c>
      <c r="I77" s="20">
        <f>F77*AVERAGE(H78:H79)</f>
        <v>5.8719431753512047E-2</v>
      </c>
    </row>
    <row r="78" spans="1:9">
      <c r="C78" s="27"/>
      <c r="D78" s="2" t="s">
        <v>82</v>
      </c>
      <c r="H78" s="26">
        <f>B466</f>
        <v>1.8436804730104599E-4</v>
      </c>
    </row>
    <row r="79" spans="1:9">
      <c r="C79" s="27"/>
      <c r="D79" s="20" t="s">
        <v>81</v>
      </c>
      <c r="F79" s="27"/>
      <c r="H79" s="26">
        <f>B452</f>
        <v>2.0753625014341401E-4</v>
      </c>
    </row>
    <row r="80" spans="1:9" s="27" customFormat="1">
      <c r="B80" s="27" t="s">
        <v>83</v>
      </c>
      <c r="E80" s="27">
        <f>E6</f>
        <v>10.5</v>
      </c>
      <c r="F80" s="27">
        <f>E80*(365.25/7)</f>
        <v>547.875</v>
      </c>
      <c r="G80" s="27">
        <v>1</v>
      </c>
      <c r="H80" s="28"/>
      <c r="I80" s="27">
        <f>SUM(I81,I84)</f>
        <v>0.14686975386045797</v>
      </c>
    </row>
    <row r="81" spans="1:9">
      <c r="A81" s="20"/>
      <c r="C81" s="27" t="s">
        <v>84</v>
      </c>
      <c r="D81" s="27"/>
      <c r="E81" s="20">
        <f>G81*E80</f>
        <v>8.9808510638297872</v>
      </c>
      <c r="F81" s="20">
        <f>E81*(365.25/7)</f>
        <v>468.60797872340424</v>
      </c>
      <c r="G81" s="20">
        <v>0.85531914893617023</v>
      </c>
      <c r="I81" s="20">
        <f>F81*AVERAGE(H82:H83)</f>
        <v>0.11052475679390827</v>
      </c>
    </row>
    <row r="82" spans="1:9">
      <c r="A82" s="20"/>
      <c r="C82" s="27"/>
      <c r="D82" s="2" t="s">
        <v>86</v>
      </c>
      <c r="H82" s="26">
        <f>B455</f>
        <v>2.9047921153145501E-4</v>
      </c>
    </row>
    <row r="83" spans="1:9">
      <c r="A83" s="20"/>
      <c r="C83" s="27"/>
      <c r="D83" s="1" t="s">
        <v>85</v>
      </c>
      <c r="F83" s="27"/>
      <c r="H83" s="26">
        <f>B453</f>
        <v>1.8123600379630399E-4</v>
      </c>
    </row>
    <row r="84" spans="1:9">
      <c r="A84" s="20"/>
      <c r="C84" s="27" t="s">
        <v>88</v>
      </c>
      <c r="D84" s="27"/>
      <c r="E84" s="20">
        <f>G84*E80</f>
        <v>1.5191489361702126</v>
      </c>
      <c r="F84" s="20">
        <f>E84*(365.25/7)</f>
        <v>79.267021276595742</v>
      </c>
      <c r="G84" s="20">
        <v>0.14468085106382977</v>
      </c>
      <c r="I84" s="20">
        <f>F84*AVERAGE(H85:H86)</f>
        <v>3.6344997066549686E-2</v>
      </c>
    </row>
    <row r="85" spans="1:9">
      <c r="A85" s="20"/>
      <c r="C85" s="27"/>
      <c r="D85" s="1" t="s">
        <v>89</v>
      </c>
      <c r="F85" s="27"/>
      <c r="H85" s="26">
        <f>B457</f>
        <v>5.8372345228633899E-4</v>
      </c>
    </row>
    <row r="86" spans="1:9">
      <c r="A86" s="20"/>
      <c r="C86" s="27"/>
      <c r="D86" s="1" t="s">
        <v>90</v>
      </c>
      <c r="F86" s="27"/>
      <c r="H86" s="26">
        <f>B464</f>
        <v>3.3330348984453301E-4</v>
      </c>
    </row>
    <row r="87" spans="1:9">
      <c r="A87" s="20"/>
      <c r="C87" s="27"/>
      <c r="D87" s="1"/>
      <c r="F87" s="27"/>
    </row>
    <row r="88" spans="1:9" s="27" customFormat="1">
      <c r="B88" s="27" t="s">
        <v>8</v>
      </c>
      <c r="E88" s="27">
        <f>E7</f>
        <v>31</v>
      </c>
      <c r="F88" s="27">
        <f>E88*(365.25/7)</f>
        <v>1617.5357142857144</v>
      </c>
      <c r="G88" s="27">
        <v>1</v>
      </c>
      <c r="H88" s="28"/>
      <c r="I88" s="27">
        <f>SUM(I89,I91,I94,I96,I98,I100)</f>
        <v>0.30721284973656537</v>
      </c>
    </row>
    <row r="89" spans="1:9">
      <c r="A89" s="20"/>
      <c r="C89" s="27" t="s">
        <v>91</v>
      </c>
      <c r="D89" s="27"/>
      <c r="E89" s="20">
        <f>G89*E88</f>
        <v>7.1120107962213233</v>
      </c>
      <c r="F89" s="20">
        <f>E89*(365.25/7)</f>
        <v>371.09456333140548</v>
      </c>
      <c r="G89" s="20">
        <v>0.22941970310391366</v>
      </c>
      <c r="I89" s="20">
        <f>F89*H90</f>
        <v>6.8417980005445578E-2</v>
      </c>
    </row>
    <row r="90" spans="1:9">
      <c r="A90" s="20"/>
      <c r="C90" s="27"/>
      <c r="D90" s="20" t="s">
        <v>82</v>
      </c>
      <c r="F90" s="27"/>
      <c r="H90" s="26">
        <f>B466</f>
        <v>1.8436804730104599E-4</v>
      </c>
    </row>
    <row r="91" spans="1:9">
      <c r="A91" s="20"/>
      <c r="C91" s="27" t="s">
        <v>92</v>
      </c>
      <c r="E91" s="29">
        <f>G91*E88</f>
        <v>4.8947368421052628</v>
      </c>
      <c r="F91" s="20">
        <f>E91*(365.25/7)</f>
        <v>255.40037593984962</v>
      </c>
      <c r="G91" s="20">
        <v>0.15789473684210525</v>
      </c>
      <c r="I91" s="20">
        <f>F91*AVERAGE(H92:H93)</f>
        <v>5.607861724598863E-2</v>
      </c>
    </row>
    <row r="92" spans="1:9">
      <c r="A92" s="20"/>
      <c r="C92" s="27"/>
      <c r="D92" s="2" t="s">
        <v>86</v>
      </c>
      <c r="E92" s="29"/>
      <c r="H92" s="26">
        <f>B455</f>
        <v>2.9047921153145501E-4</v>
      </c>
    </row>
    <row r="93" spans="1:9">
      <c r="A93" s="20"/>
      <c r="C93" s="27"/>
      <c r="D93" s="20" t="s">
        <v>93</v>
      </c>
      <c r="F93" s="27"/>
      <c r="H93" s="26">
        <f>B454</f>
        <v>1.4866358173675799E-4</v>
      </c>
    </row>
    <row r="94" spans="1:9">
      <c r="A94" s="20"/>
      <c r="C94" s="27" t="s">
        <v>95</v>
      </c>
      <c r="E94" s="20">
        <f>G94*E88</f>
        <v>0.92037786774628894</v>
      </c>
      <c r="F94" s="20">
        <f>E94*(365.25/7)</f>
        <v>48.024002313476004</v>
      </c>
      <c r="G94" s="20">
        <v>2.9689608636977064E-2</v>
      </c>
      <c r="I94" s="20">
        <f>F94*H95</f>
        <v>8.8540915301164869E-3</v>
      </c>
    </row>
    <row r="95" spans="1:9">
      <c r="A95" s="20"/>
      <c r="C95" s="27"/>
      <c r="D95" s="30" t="s">
        <v>82</v>
      </c>
      <c r="F95" s="27"/>
      <c r="H95" s="26">
        <f>B466</f>
        <v>1.8436804730104599E-4</v>
      </c>
    </row>
    <row r="96" spans="1:9">
      <c r="A96" s="20"/>
      <c r="C96" s="27" t="s">
        <v>96</v>
      </c>
      <c r="E96" s="29">
        <f>G96*E88</f>
        <v>1.5897435897435896</v>
      </c>
      <c r="F96" s="20">
        <f>E96*(365.25/7)</f>
        <v>82.950549450549445</v>
      </c>
      <c r="G96" s="20">
        <v>5.128205128205128E-2</v>
      </c>
      <c r="I96" s="20">
        <f>F96*H97</f>
        <v>1.5293430824746655E-2</v>
      </c>
    </row>
    <row r="97" spans="1:9">
      <c r="A97" s="20"/>
      <c r="C97" s="27"/>
      <c r="D97" s="30" t="s">
        <v>82</v>
      </c>
      <c r="H97" s="26">
        <f>B466</f>
        <v>1.8436804730104599E-4</v>
      </c>
    </row>
    <row r="98" spans="1:9">
      <c r="A98" s="20"/>
      <c r="C98" s="27" t="s">
        <v>97</v>
      </c>
      <c r="D98" s="27"/>
      <c r="E98" s="20">
        <f>G98*E88</f>
        <v>3.9743589743589749</v>
      </c>
      <c r="F98" s="20">
        <f>E98*(365.25/7)</f>
        <v>207.37637362637366</v>
      </c>
      <c r="G98" s="20">
        <v>0.12820512820512822</v>
      </c>
      <c r="I98" s="20">
        <f>F98*H99</f>
        <v>3.8233577061866648E-2</v>
      </c>
    </row>
    <row r="99" spans="1:9">
      <c r="A99" s="20"/>
      <c r="C99" s="27"/>
      <c r="D99" s="30" t="s">
        <v>82</v>
      </c>
      <c r="H99" s="26">
        <f>B466</f>
        <v>1.8436804730104599E-4</v>
      </c>
    </row>
    <row r="100" spans="1:9">
      <c r="A100" s="20"/>
      <c r="C100" s="27" t="s">
        <v>98</v>
      </c>
      <c r="D100" s="27"/>
      <c r="E100" s="20">
        <f>G100*E88</f>
        <v>12.508771929824562</v>
      </c>
      <c r="F100" s="20">
        <f>E100*(365.25/7)</f>
        <v>652.68984962406023</v>
      </c>
      <c r="G100" s="20">
        <v>0.40350877192982459</v>
      </c>
      <c r="I100" s="20">
        <f>F100*H101</f>
        <v>0.12033515306840134</v>
      </c>
    </row>
    <row r="101" spans="1:9">
      <c r="A101" s="20"/>
      <c r="C101" s="27"/>
      <c r="D101" s="30" t="s">
        <v>82</v>
      </c>
      <c r="F101" s="27"/>
      <c r="H101" s="26">
        <f>B466</f>
        <v>1.8436804730104599E-4</v>
      </c>
    </row>
    <row r="102" spans="1:9">
      <c r="A102" s="20"/>
      <c r="C102" s="27"/>
      <c r="D102" s="30"/>
      <c r="F102" s="27"/>
    </row>
    <row r="103" spans="1:9" s="27" customFormat="1">
      <c r="B103" s="27" t="s">
        <v>9</v>
      </c>
      <c r="E103" s="27">
        <f>E8</f>
        <v>3.5</v>
      </c>
      <c r="F103" s="27">
        <f>E103*(365.25/7)</f>
        <v>182.625</v>
      </c>
      <c r="G103" s="27">
        <v>1</v>
      </c>
      <c r="H103" s="28"/>
      <c r="I103" s="27">
        <f>SUM(I104:I105)</f>
        <v>2.9395533483907436E-2</v>
      </c>
    </row>
    <row r="104" spans="1:9">
      <c r="A104" s="20"/>
      <c r="C104" s="27" t="s">
        <v>99</v>
      </c>
      <c r="D104" s="27"/>
      <c r="E104" s="20">
        <f>G104*E103</f>
        <v>1</v>
      </c>
      <c r="F104" s="20">
        <f>E104*(365.25/7)</f>
        <v>52.178571428571431</v>
      </c>
      <c r="G104" s="20">
        <v>0.2857142857142857</v>
      </c>
      <c r="I104" s="20">
        <f>F104*AVERAGE(H106:H106)</f>
        <v>8.3987238525449811E-3</v>
      </c>
    </row>
    <row r="105" spans="1:9">
      <c r="A105" s="20"/>
      <c r="C105" s="27" t="s">
        <v>100</v>
      </c>
      <c r="D105" s="27"/>
      <c r="E105" s="20">
        <f>G105*E103</f>
        <v>2.5</v>
      </c>
      <c r="F105" s="20">
        <f>E105*(365.25/7)</f>
        <v>130.44642857142858</v>
      </c>
      <c r="G105" s="20">
        <v>0.7142857142857143</v>
      </c>
      <c r="I105" s="20">
        <f>F105*AVERAGE(H106:H106)</f>
        <v>2.0996809631362454E-2</v>
      </c>
    </row>
    <row r="106" spans="1:9">
      <c r="A106" s="20"/>
      <c r="C106" s="27"/>
      <c r="D106" s="3" t="s">
        <v>101</v>
      </c>
      <c r="E106" s="3"/>
      <c r="F106" s="27"/>
      <c r="G106" s="3"/>
      <c r="H106" s="26">
        <f>B467</f>
        <v>1.6096116897416801E-4</v>
      </c>
    </row>
    <row r="107" spans="1:9">
      <c r="A107" s="20"/>
      <c r="C107" s="27"/>
      <c r="D107" s="3"/>
      <c r="E107" s="3"/>
      <c r="F107" s="27"/>
      <c r="G107" s="3"/>
    </row>
    <row r="108" spans="1:9" s="27" customFormat="1">
      <c r="B108" s="27" t="s">
        <v>10</v>
      </c>
      <c r="E108" s="27">
        <f>E9</f>
        <v>13.2</v>
      </c>
      <c r="F108" s="27">
        <f>E108*(365.25/7)</f>
        <v>688.75714285714287</v>
      </c>
      <c r="G108" s="27">
        <v>0.9973821989528795</v>
      </c>
      <c r="H108" s="28"/>
      <c r="I108" s="27">
        <f>F108*H112</f>
        <v>6.0303118633187429E-2</v>
      </c>
    </row>
    <row r="109" spans="1:9">
      <c r="C109" s="27" t="s">
        <v>102</v>
      </c>
      <c r="D109" s="27"/>
      <c r="E109" s="20">
        <f>G109*E108</f>
        <v>5.8397905759162292</v>
      </c>
      <c r="F109" s="20">
        <f>E109*(365.25/7)</f>
        <v>304.71192969334328</v>
      </c>
      <c r="G109" s="20">
        <v>0.44240837696335072</v>
      </c>
    </row>
    <row r="110" spans="1:9">
      <c r="C110" s="27" t="s">
        <v>103</v>
      </c>
      <c r="D110" s="27"/>
      <c r="E110" s="20">
        <f>G110*E108</f>
        <v>7.3256544502617791</v>
      </c>
      <c r="F110" s="20">
        <f>E110*(365.25/7)</f>
        <v>382.24218399401644</v>
      </c>
      <c r="G110" s="20">
        <v>0.55497382198952872</v>
      </c>
    </row>
    <row r="111" spans="1:9">
      <c r="C111" s="27" t="s">
        <v>104</v>
      </c>
      <c r="D111" s="27">
        <f>F108-SUM(F109:F110)</f>
        <v>1.8030291697831444</v>
      </c>
      <c r="E111" s="20" t="s">
        <v>105</v>
      </c>
      <c r="F111" s="27" t="e">
        <f>E111*(365.25/7)</f>
        <v>#VALUE!</v>
      </c>
      <c r="G111" s="20">
        <v>2.6178010471205049E-3</v>
      </c>
    </row>
    <row r="112" spans="1:9">
      <c r="C112" s="27"/>
      <c r="D112" s="2" t="s">
        <v>276</v>
      </c>
      <c r="F112" s="27"/>
      <c r="H112" s="26">
        <f>B510</f>
        <v>8.75535292208143E-5</v>
      </c>
    </row>
    <row r="113" spans="1:9">
      <c r="C113" s="27"/>
      <c r="D113" s="2"/>
      <c r="F113" s="27"/>
    </row>
    <row r="114" spans="1:9">
      <c r="C114" s="27"/>
      <c r="D114" s="2"/>
      <c r="F114" s="27"/>
    </row>
    <row r="115" spans="1:9">
      <c r="C115" s="27"/>
      <c r="D115" s="2"/>
      <c r="F115" s="27"/>
    </row>
    <row r="116" spans="1:9">
      <c r="C116" s="27"/>
      <c r="D116" s="2"/>
      <c r="F116" s="27"/>
    </row>
    <row r="117" spans="1:9">
      <c r="C117" s="27"/>
      <c r="D117" s="2"/>
      <c r="F117" s="27"/>
    </row>
    <row r="118" spans="1:9">
      <c r="C118" s="27"/>
      <c r="D118" s="2"/>
      <c r="F118" s="27"/>
    </row>
    <row r="119" spans="1:9">
      <c r="C119" s="27"/>
      <c r="D119" s="2"/>
      <c r="F119" s="27"/>
    </row>
    <row r="120" spans="1:9">
      <c r="C120" s="27"/>
      <c r="D120" s="2"/>
      <c r="F120" s="27"/>
    </row>
    <row r="121" spans="1:9">
      <c r="C121" s="27"/>
      <c r="D121" s="2"/>
      <c r="F121" s="27"/>
    </row>
    <row r="122" spans="1:9" s="31" customFormat="1">
      <c r="A122" s="31" t="s">
        <v>106</v>
      </c>
      <c r="E122" s="31">
        <f>E4</f>
        <v>67.900000000000006</v>
      </c>
      <c r="F122" s="31">
        <f>E122*(365.25/7)</f>
        <v>3542.9250000000006</v>
      </c>
      <c r="H122" s="32"/>
      <c r="I122" s="31">
        <f>SUM(I108,I103,I88,I80,I75)</f>
        <v>0.64398138696323048</v>
      </c>
    </row>
    <row r="123" spans="1:9">
      <c r="F123" s="27"/>
    </row>
    <row r="124" spans="1:9" s="27" customFormat="1">
      <c r="A124" s="27" t="s">
        <v>107</v>
      </c>
      <c r="H124" s="28"/>
    </row>
    <row r="125" spans="1:9" s="27" customFormat="1">
      <c r="B125" s="27" t="s">
        <v>12</v>
      </c>
      <c r="E125" s="27">
        <f>E11</f>
        <v>9.6999999999999993</v>
      </c>
      <c r="F125" s="27">
        <f t="shared" ref="F125:F133" si="0">E125*(365.25/7)</f>
        <v>506.13214285714287</v>
      </c>
      <c r="G125" s="27">
        <v>1</v>
      </c>
      <c r="H125" s="28"/>
    </row>
    <row r="126" spans="1:9">
      <c r="C126" s="27" t="s">
        <v>108</v>
      </c>
      <c r="D126" s="27"/>
      <c r="E126" s="20">
        <f>G126*E125</f>
        <v>3.2333333333333329</v>
      </c>
      <c r="F126" s="20">
        <f t="shared" si="0"/>
        <v>168.71071428571426</v>
      </c>
      <c r="G126" s="20">
        <v>0.33333333333333331</v>
      </c>
    </row>
    <row r="127" spans="1:9">
      <c r="C127" s="27" t="s">
        <v>109</v>
      </c>
      <c r="D127" s="27"/>
      <c r="E127" s="20">
        <f>G127*E125</f>
        <v>4.0292307692307689</v>
      </c>
      <c r="F127" s="20">
        <f t="shared" si="0"/>
        <v>210.23950549450549</v>
      </c>
      <c r="G127" s="20">
        <v>0.41538461538461535</v>
      </c>
    </row>
    <row r="128" spans="1:9">
      <c r="C128" s="27" t="s">
        <v>110</v>
      </c>
      <c r="D128" s="27"/>
      <c r="E128" s="20">
        <f>G128*E125</f>
        <v>0.99487179487179478</v>
      </c>
      <c r="F128" s="20">
        <f t="shared" si="0"/>
        <v>51.910989010989006</v>
      </c>
      <c r="G128" s="20">
        <v>0.10256410256410256</v>
      </c>
    </row>
    <row r="129" spans="1:9">
      <c r="C129" s="27" t="s">
        <v>111</v>
      </c>
      <c r="D129" s="27"/>
      <c r="E129" s="20">
        <f>G129*E125</f>
        <v>1.4425641025641025</v>
      </c>
      <c r="F129" s="20">
        <f t="shared" si="0"/>
        <v>75.270934065934071</v>
      </c>
      <c r="G129" s="20">
        <v>0.14871794871794872</v>
      </c>
    </row>
    <row r="130" spans="1:9" s="27" customFormat="1">
      <c r="B130" s="27" t="s">
        <v>13</v>
      </c>
      <c r="E130" s="27">
        <f>E12</f>
        <v>4</v>
      </c>
      <c r="F130" s="20">
        <f t="shared" si="0"/>
        <v>208.71428571428572</v>
      </c>
      <c r="G130" s="27">
        <v>1</v>
      </c>
      <c r="H130" s="28"/>
    </row>
    <row r="131" spans="1:9">
      <c r="C131" s="27" t="s">
        <v>13</v>
      </c>
      <c r="D131" s="27"/>
      <c r="E131" s="20">
        <f>G131*E130</f>
        <v>4</v>
      </c>
      <c r="F131" s="20">
        <f t="shared" si="0"/>
        <v>208.71428571428572</v>
      </c>
      <c r="G131" s="20">
        <v>1</v>
      </c>
    </row>
    <row r="132" spans="1:9" s="27" customFormat="1">
      <c r="B132" s="27" t="s">
        <v>14</v>
      </c>
      <c r="E132" s="27" t="s">
        <v>105</v>
      </c>
      <c r="F132" s="20" t="e">
        <f t="shared" si="0"/>
        <v>#VALUE!</v>
      </c>
      <c r="G132" s="27">
        <v>1</v>
      </c>
      <c r="H132" s="28"/>
    </row>
    <row r="133" spans="1:9">
      <c r="C133" s="27" t="s">
        <v>14</v>
      </c>
      <c r="D133" s="27"/>
      <c r="E133" s="20" t="s">
        <v>105</v>
      </c>
      <c r="F133" s="20" t="e">
        <f t="shared" si="0"/>
        <v>#VALUE!</v>
      </c>
      <c r="G133" s="20">
        <v>1</v>
      </c>
    </row>
    <row r="134" spans="1:9">
      <c r="C134" s="27"/>
      <c r="D134" s="3" t="s">
        <v>101</v>
      </c>
      <c r="E134" s="3"/>
      <c r="F134" s="27"/>
      <c r="G134" s="3"/>
      <c r="H134" s="26">
        <f>B467</f>
        <v>1.6096116897416801E-4</v>
      </c>
    </row>
    <row r="135" spans="1:9" s="31" customFormat="1">
      <c r="A135" s="31" t="s">
        <v>112</v>
      </c>
      <c r="E135" s="31">
        <f>E10</f>
        <v>13.7</v>
      </c>
      <c r="F135" s="31">
        <f>E135*(365.25/7)</f>
        <v>714.84642857142853</v>
      </c>
      <c r="H135" s="32"/>
      <c r="I135" s="31">
        <f>F135*H134</f>
        <v>0.11506251677986623</v>
      </c>
    </row>
    <row r="136" spans="1:9">
      <c r="C136" s="27"/>
      <c r="D136" s="27"/>
      <c r="F136" s="27"/>
    </row>
    <row r="137" spans="1:9" s="27" customFormat="1">
      <c r="A137" s="27" t="s">
        <v>16</v>
      </c>
      <c r="H137" s="28"/>
    </row>
    <row r="138" spans="1:9" s="27" customFormat="1">
      <c r="B138" s="27" t="s">
        <v>17</v>
      </c>
      <c r="E138" s="27">
        <f>E15</f>
        <v>11.2</v>
      </c>
      <c r="F138" s="27">
        <f t="shared" ref="F138:F151" si="1">E138*(365.25/7)</f>
        <v>584.4</v>
      </c>
      <c r="G138" s="27">
        <v>1.0036231884057971</v>
      </c>
      <c r="H138" s="28"/>
    </row>
    <row r="139" spans="1:9">
      <c r="C139" s="27" t="s">
        <v>113</v>
      </c>
      <c r="D139" s="27"/>
      <c r="E139" s="20">
        <f>G139*E138</f>
        <v>3.2057971014492752</v>
      </c>
      <c r="F139" s="20">
        <f t="shared" si="1"/>
        <v>167.27391304347825</v>
      </c>
      <c r="G139" s="20">
        <v>0.28623188405797101</v>
      </c>
    </row>
    <row r="140" spans="1:9">
      <c r="C140" s="27" t="s">
        <v>114</v>
      </c>
      <c r="D140" s="27"/>
      <c r="E140" s="20">
        <f>G140*E138</f>
        <v>1.7855072463768116</v>
      </c>
      <c r="F140" s="20">
        <f t="shared" si="1"/>
        <v>93.165217391304353</v>
      </c>
      <c r="G140" s="20">
        <v>0.15942028985507248</v>
      </c>
    </row>
    <row r="141" spans="1:9">
      <c r="C141" s="27" t="s">
        <v>115</v>
      </c>
      <c r="D141" s="27"/>
      <c r="E141" s="20">
        <f>G141*E138</f>
        <v>4.1797101449275358</v>
      </c>
      <c r="F141" s="20">
        <f t="shared" si="1"/>
        <v>218.09130434782608</v>
      </c>
      <c r="G141" s="20">
        <v>0.37318840579710144</v>
      </c>
    </row>
    <row r="142" spans="1:9">
      <c r="C142" s="27" t="s">
        <v>116</v>
      </c>
      <c r="D142" s="27"/>
      <c r="E142" s="20">
        <f>G142*E138</f>
        <v>1.0550724637681159</v>
      </c>
      <c r="F142" s="20">
        <f t="shared" si="1"/>
        <v>55.052173913043482</v>
      </c>
      <c r="G142" s="20">
        <v>9.420289855072464E-2</v>
      </c>
    </row>
    <row r="143" spans="1:9">
      <c r="C143" s="27" t="s">
        <v>117</v>
      </c>
      <c r="D143" s="27"/>
      <c r="E143" s="20">
        <f>G143*E138</f>
        <v>0.32463768115942027</v>
      </c>
      <c r="F143" s="20">
        <f t="shared" si="1"/>
        <v>16.939130434782609</v>
      </c>
      <c r="G143" s="20">
        <v>2.8985507246376812E-2</v>
      </c>
    </row>
    <row r="144" spans="1:9">
      <c r="C144" s="27" t="s">
        <v>118</v>
      </c>
      <c r="D144" s="27"/>
      <c r="E144" s="20">
        <f>G144*E138</f>
        <v>0.28405797101449271</v>
      </c>
      <c r="F144" s="20">
        <f t="shared" si="1"/>
        <v>14.82173913043478</v>
      </c>
      <c r="G144" s="20">
        <v>2.5362318840579708E-2</v>
      </c>
    </row>
    <row r="145" spans="1:9">
      <c r="C145" s="27" t="s">
        <v>119</v>
      </c>
      <c r="D145" s="27"/>
      <c r="E145" s="20">
        <f>G145*E138</f>
        <v>0.40579710144927533</v>
      </c>
      <c r="F145" s="20">
        <f t="shared" si="1"/>
        <v>21.173913043478262</v>
      </c>
      <c r="G145" s="20">
        <v>3.6231884057971016E-2</v>
      </c>
    </row>
    <row r="146" spans="1:9" s="27" customFormat="1">
      <c r="B146" s="27" t="s">
        <v>18</v>
      </c>
      <c r="E146" s="27">
        <f>E16</f>
        <v>2.7</v>
      </c>
      <c r="F146" s="27">
        <f t="shared" si="1"/>
        <v>140.88214285714287</v>
      </c>
      <c r="G146" s="27">
        <v>1</v>
      </c>
      <c r="H146" s="28"/>
    </row>
    <row r="147" spans="1:9">
      <c r="C147" s="27" t="s">
        <v>120</v>
      </c>
      <c r="D147" s="27"/>
      <c r="E147" s="20">
        <f>G147*E146</f>
        <v>1.1322580645161291</v>
      </c>
      <c r="F147" s="20">
        <f t="shared" si="1"/>
        <v>59.079608294930878</v>
      </c>
      <c r="G147" s="20">
        <v>0.41935483870967744</v>
      </c>
    </row>
    <row r="148" spans="1:9">
      <c r="C148" s="27" t="s">
        <v>121</v>
      </c>
      <c r="D148" s="27"/>
      <c r="E148" s="20">
        <f>G148*E146</f>
        <v>0.30483870967741933</v>
      </c>
      <c r="F148" s="20">
        <f t="shared" si="1"/>
        <v>15.906048387096773</v>
      </c>
      <c r="G148" s="20">
        <v>0.1129032258064516</v>
      </c>
    </row>
    <row r="149" spans="1:9">
      <c r="C149" s="27" t="s">
        <v>122</v>
      </c>
      <c r="D149" s="27"/>
      <c r="E149" s="20">
        <f>G149*E146</f>
        <v>0.95806451612903232</v>
      </c>
      <c r="F149" s="20">
        <f t="shared" si="1"/>
        <v>49.99043778801844</v>
      </c>
      <c r="G149" s="20">
        <v>0.35483870967741937</v>
      </c>
    </row>
    <row r="150" spans="1:9">
      <c r="C150" s="27" t="s">
        <v>123</v>
      </c>
      <c r="D150" s="27"/>
      <c r="E150" s="20">
        <f>G150*E146</f>
        <v>0.21774193548387097</v>
      </c>
      <c r="F150" s="20">
        <f t="shared" si="1"/>
        <v>11.361463133640553</v>
      </c>
      <c r="G150" s="20">
        <v>8.0645161290322578E-2</v>
      </c>
    </row>
    <row r="151" spans="1:9">
      <c r="C151" s="27" t="s">
        <v>124</v>
      </c>
      <c r="D151" s="27"/>
      <c r="E151" s="20">
        <f>G151*E146</f>
        <v>8.7096774193548387E-2</v>
      </c>
      <c r="F151" s="20">
        <f t="shared" si="1"/>
        <v>4.544585253456221</v>
      </c>
      <c r="G151" s="20">
        <v>3.2258064516129031E-2</v>
      </c>
    </row>
    <row r="152" spans="1:9">
      <c r="C152" s="27"/>
      <c r="D152" s="2" t="s">
        <v>125</v>
      </c>
      <c r="H152" s="26">
        <f>B468</f>
        <v>1.9783800273003599E-4</v>
      </c>
    </row>
    <row r="153" spans="1:9">
      <c r="C153" s="27"/>
      <c r="D153" s="3" t="s">
        <v>126</v>
      </c>
      <c r="F153" s="27"/>
      <c r="G153" s="31"/>
      <c r="H153" s="26">
        <f>B469</f>
        <v>9.1374598860871899E-5</v>
      </c>
    </row>
    <row r="154" spans="1:9" s="31" customFormat="1">
      <c r="A154" s="31" t="s">
        <v>127</v>
      </c>
      <c r="E154" s="31">
        <f>E14</f>
        <v>13.9</v>
      </c>
      <c r="F154" s="31">
        <f>E154*(365.25/7)</f>
        <v>725.28214285714296</v>
      </c>
      <c r="H154" s="32"/>
      <c r="I154" s="31">
        <f>F154*AVERAGE(H152:H153)</f>
        <v>0.10488036771157142</v>
      </c>
    </row>
    <row r="155" spans="1:9">
      <c r="C155" s="27"/>
      <c r="D155" s="27"/>
      <c r="F155" s="27"/>
    </row>
    <row r="156" spans="1:9" s="27" customFormat="1">
      <c r="A156" s="27" t="s">
        <v>19</v>
      </c>
      <c r="H156" s="28"/>
    </row>
    <row r="157" spans="1:9" s="27" customFormat="1">
      <c r="B157" s="27" t="s">
        <v>20</v>
      </c>
      <c r="E157" s="33">
        <f>E18</f>
        <v>47.2</v>
      </c>
      <c r="F157" s="27">
        <f>E157*(365.25/7)</f>
        <v>2462.8285714285716</v>
      </c>
      <c r="G157" s="27">
        <v>1.0151057401812689</v>
      </c>
      <c r="H157" s="28"/>
      <c r="I157" s="27">
        <f>F157*AVERAGE(H159:H160)</f>
        <v>0.23768460407939851</v>
      </c>
    </row>
    <row r="158" spans="1:9">
      <c r="C158" s="27" t="s">
        <v>20</v>
      </c>
      <c r="D158" s="27"/>
      <c r="E158" s="29">
        <f>G158*E157</f>
        <v>47.2</v>
      </c>
      <c r="F158" s="20">
        <f>E158*(365.25/7)</f>
        <v>2462.8285714285716</v>
      </c>
      <c r="G158" s="20">
        <v>1</v>
      </c>
    </row>
    <row r="159" spans="1:9">
      <c r="D159" s="30" t="s">
        <v>128</v>
      </c>
      <c r="E159" s="29"/>
      <c r="F159" s="27"/>
      <c r="H159" s="26">
        <f>B529</f>
        <v>5.8936399512656897E-5</v>
      </c>
    </row>
    <row r="160" spans="1:9">
      <c r="D160" s="34" t="s">
        <v>129</v>
      </c>
      <c r="E160" s="29"/>
      <c r="F160" s="27"/>
      <c r="H160" s="26">
        <f>B492</f>
        <v>1.3408117941004401E-4</v>
      </c>
    </row>
    <row r="161" spans="2:9" s="27" customFormat="1">
      <c r="B161" s="27" t="s">
        <v>21</v>
      </c>
      <c r="E161" s="33">
        <f>E19</f>
        <v>29.7</v>
      </c>
      <c r="F161" s="27">
        <f>E161*(365.25/7)</f>
        <v>1549.7035714285714</v>
      </c>
      <c r="G161" s="27">
        <v>1</v>
      </c>
      <c r="H161" s="28"/>
      <c r="I161" s="27">
        <f>SUM(I162,I168,I164)</f>
        <v>0.23883595081363307</v>
      </c>
    </row>
    <row r="162" spans="2:9">
      <c r="C162" s="27" t="s">
        <v>130</v>
      </c>
      <c r="D162" s="27"/>
      <c r="E162" s="29">
        <f>G162*E161</f>
        <v>18.465168539325845</v>
      </c>
      <c r="F162" s="20">
        <f>E162*(365.25/7)</f>
        <v>963.4861155698236</v>
      </c>
      <c r="G162" s="20">
        <v>0.62172284644194764</v>
      </c>
      <c r="I162" s="20">
        <f>F162*H163</f>
        <v>0.12918535472080392</v>
      </c>
    </row>
    <row r="163" spans="2:9">
      <c r="C163" s="27"/>
      <c r="D163" s="34" t="s">
        <v>129</v>
      </c>
      <c r="E163" s="29"/>
      <c r="F163" s="27"/>
      <c r="H163" s="26">
        <f>B492</f>
        <v>1.3408117941004401E-4</v>
      </c>
    </row>
    <row r="164" spans="2:9">
      <c r="C164" s="27" t="s">
        <v>131</v>
      </c>
      <c r="D164" s="27"/>
      <c r="E164" s="29">
        <f>G164*E161</f>
        <v>1.5573033707865167</v>
      </c>
      <c r="F164" s="20">
        <f>E164*(365.25/7)</f>
        <v>81.257865168539325</v>
      </c>
      <c r="G164" s="20">
        <v>5.2434456928838948E-2</v>
      </c>
      <c r="I164" s="20">
        <f>F164*AVERAGE(H165:H167)</f>
        <v>4.1945018618672905E-2</v>
      </c>
    </row>
    <row r="165" spans="2:9">
      <c r="C165" s="27"/>
      <c r="D165" s="34" t="s">
        <v>132</v>
      </c>
      <c r="E165" s="29"/>
      <c r="F165" s="27"/>
      <c r="H165" s="26">
        <f>B479</f>
        <v>8.3899075325234501E-4</v>
      </c>
    </row>
    <row r="166" spans="2:9">
      <c r="C166" s="27"/>
      <c r="D166" s="34" t="s">
        <v>133</v>
      </c>
      <c r="E166" s="29"/>
      <c r="F166" s="27"/>
      <c r="H166" s="26">
        <f>B478</f>
        <v>4.6337524758036899E-4</v>
      </c>
    </row>
    <row r="167" spans="2:9">
      <c r="C167" s="27"/>
      <c r="D167" s="34" t="s">
        <v>134</v>
      </c>
      <c r="E167" s="29"/>
      <c r="F167" s="27"/>
      <c r="H167" s="26">
        <f>B470</f>
        <v>2.4622324151349502E-4</v>
      </c>
    </row>
    <row r="168" spans="2:9">
      <c r="C168" s="27" t="s">
        <v>135</v>
      </c>
      <c r="D168" s="27"/>
      <c r="E168" s="29">
        <f>G168*E161</f>
        <v>9.6775280898876392</v>
      </c>
      <c r="F168" s="20">
        <f>E168*(365.25/7)</f>
        <v>504.95959069020864</v>
      </c>
      <c r="G168" s="20">
        <v>0.32584269662921345</v>
      </c>
      <c r="I168" s="20">
        <f>F168*H169</f>
        <v>6.7705577474156259E-2</v>
      </c>
    </row>
    <row r="169" spans="2:9">
      <c r="C169" s="27"/>
      <c r="D169" s="34" t="s">
        <v>129</v>
      </c>
      <c r="E169" s="29"/>
      <c r="F169" s="27"/>
      <c r="H169" s="26">
        <f>B492</f>
        <v>1.3408117941004401E-4</v>
      </c>
    </row>
    <row r="170" spans="2:9" s="27" customFormat="1">
      <c r="B170" s="27" t="s">
        <v>22</v>
      </c>
      <c r="D170" s="27" t="s">
        <v>136</v>
      </c>
      <c r="E170" s="33">
        <f>(E200-SUM(E186,E177,E161,E157)) / 2</f>
        <v>15.450000000000003</v>
      </c>
      <c r="F170" s="27">
        <f>E170*(365.25/7)</f>
        <v>806.15892857142876</v>
      </c>
      <c r="G170" s="27">
        <v>1</v>
      </c>
      <c r="H170" s="28"/>
      <c r="I170" s="27">
        <f>SUM(I171,I175)</f>
        <v>0.13411784154743386</v>
      </c>
    </row>
    <row r="171" spans="2:9">
      <c r="C171" s="27" t="s">
        <v>137</v>
      </c>
      <c r="D171" s="27"/>
      <c r="E171" s="29">
        <f>G171*E170</f>
        <v>2.8003125000000004</v>
      </c>
      <c r="F171" s="20">
        <f>E171*(365.25/7)</f>
        <v>146.11630580357146</v>
      </c>
      <c r="G171" s="20">
        <v>0.18124999999999999</v>
      </c>
      <c r="I171" s="20">
        <f>F171*AVERAGE(H172:H174)</f>
        <v>7.5424713099593241E-2</v>
      </c>
    </row>
    <row r="172" spans="2:9">
      <c r="C172" s="27"/>
      <c r="D172" s="34" t="s">
        <v>132</v>
      </c>
      <c r="E172" s="29"/>
      <c r="F172" s="27"/>
      <c r="H172" s="26">
        <f>B479</f>
        <v>8.3899075325234501E-4</v>
      </c>
    </row>
    <row r="173" spans="2:9">
      <c r="C173" s="27"/>
      <c r="D173" s="34" t="s">
        <v>133</v>
      </c>
      <c r="E173" s="29"/>
      <c r="F173" s="27"/>
      <c r="H173" s="26">
        <f>B478</f>
        <v>4.6337524758036899E-4</v>
      </c>
    </row>
    <row r="174" spans="2:9">
      <c r="C174" s="27"/>
      <c r="D174" s="34" t="s">
        <v>134</v>
      </c>
      <c r="E174" s="29"/>
      <c r="F174" s="27"/>
      <c r="H174" s="26">
        <f>B470</f>
        <v>2.4622324151349502E-4</v>
      </c>
    </row>
    <row r="175" spans="2:9">
      <c r="C175" s="27" t="s">
        <v>138</v>
      </c>
      <c r="D175" s="27"/>
      <c r="E175" s="29">
        <f>G175*E170</f>
        <v>12.649687500000002</v>
      </c>
      <c r="F175" s="20">
        <f>E175*(365.25/7)</f>
        <v>660.04262276785732</v>
      </c>
      <c r="G175" s="20">
        <v>0.81874999999999998</v>
      </c>
      <c r="I175" s="20">
        <f>F175*H176</f>
        <v>5.8693128447840616E-2</v>
      </c>
    </row>
    <row r="176" spans="2:9">
      <c r="C176" s="27"/>
      <c r="D176" s="34" t="s">
        <v>139</v>
      </c>
      <c r="E176" s="29"/>
      <c r="F176" s="27"/>
      <c r="H176" s="26">
        <f>B555</f>
        <v>8.8923239838230102E-5</v>
      </c>
    </row>
    <row r="177" spans="1:9" s="27" customFormat="1">
      <c r="B177" s="27" t="s">
        <v>23</v>
      </c>
      <c r="E177" s="33">
        <f>E21</f>
        <v>19.3</v>
      </c>
      <c r="F177" s="27">
        <f>E177*(365.25/7)</f>
        <v>1007.0464285714287</v>
      </c>
      <c r="G177" s="27">
        <v>0.99595141700404854</v>
      </c>
      <c r="H177" s="28"/>
      <c r="I177" s="27">
        <f>SUM(I178,I180,I182,I184)</f>
        <v>7.1236389816450058E-2</v>
      </c>
    </row>
    <row r="178" spans="1:9">
      <c r="A178" s="35"/>
      <c r="C178" s="27" t="s">
        <v>140</v>
      </c>
      <c r="D178" s="27"/>
      <c r="E178" s="29">
        <f>G178*E177</f>
        <v>1.7190283400809718</v>
      </c>
      <c r="F178" s="20">
        <f>E178*(365.25/7)</f>
        <v>89.696443030653569</v>
      </c>
      <c r="G178" s="20">
        <v>8.9068825910931182E-2</v>
      </c>
      <c r="I178" s="20">
        <f>F178*H179</f>
        <v>1.0793155273532241E-2</v>
      </c>
    </row>
    <row r="179" spans="1:9">
      <c r="D179" s="34" t="s">
        <v>140</v>
      </c>
      <c r="E179" s="29"/>
      <c r="H179" s="26">
        <f>B489</f>
        <v>1.2032980248552E-4</v>
      </c>
    </row>
    <row r="180" spans="1:9">
      <c r="C180" s="27" t="s">
        <v>141</v>
      </c>
      <c r="D180" s="27"/>
      <c r="E180" s="29">
        <f>G180*E177</f>
        <v>0.78137651821862353</v>
      </c>
      <c r="F180" s="20">
        <f>E180*(365.25/7)</f>
        <v>40.771110468478895</v>
      </c>
      <c r="G180" s="20">
        <v>4.048582995951417E-2</v>
      </c>
      <c r="I180" s="20">
        <f>F180*H181</f>
        <v>6.5042649899593775E-3</v>
      </c>
    </row>
    <row r="181" spans="1:9">
      <c r="D181" s="34" t="s">
        <v>142</v>
      </c>
      <c r="E181" s="29"/>
      <c r="H181" s="26">
        <f>B491</f>
        <v>1.5953121990601601E-4</v>
      </c>
    </row>
    <row r="182" spans="1:9">
      <c r="C182" s="27" t="s">
        <v>143</v>
      </c>
      <c r="D182" s="27"/>
      <c r="E182" s="29">
        <f>G182*E177</f>
        <v>16.721457489878542</v>
      </c>
      <c r="F182" s="20">
        <f>E182*(365.25/7)</f>
        <v>872.50176402544821</v>
      </c>
      <c r="G182" s="20">
        <v>0.8663967611336032</v>
      </c>
      <c r="I182" s="20">
        <f>F182*H183</f>
        <v>5.3628156838006799E-2</v>
      </c>
    </row>
    <row r="183" spans="1:9">
      <c r="D183" s="34" t="s">
        <v>144</v>
      </c>
      <c r="E183" s="29"/>
      <c r="F183" s="27"/>
      <c r="H183" s="26">
        <f>B541</f>
        <v>6.1464811934113902E-5</v>
      </c>
    </row>
    <row r="184" spans="1:9">
      <c r="C184" s="27" t="s">
        <v>145</v>
      </c>
      <c r="D184" s="35">
        <f>F177-SUM(F182,F180,F178)</f>
        <v>4.0771110468480174</v>
      </c>
      <c r="E184" s="29" t="s">
        <v>105</v>
      </c>
      <c r="F184" s="20" t="e">
        <f>E184*(365.25/7)</f>
        <v>#VALUE!</v>
      </c>
      <c r="G184" s="20">
        <v>4.0485829959514552E-3</v>
      </c>
      <c r="I184" s="20">
        <f>D184*H185</f>
        <v>3.1081271495164052E-4</v>
      </c>
    </row>
    <row r="185" spans="1:9">
      <c r="D185" s="30" t="s">
        <v>146</v>
      </c>
      <c r="E185" s="29"/>
      <c r="F185" s="27"/>
      <c r="H185" s="26">
        <f>B540</f>
        <v>7.6233566213980704E-5</v>
      </c>
    </row>
    <row r="186" spans="1:9" s="27" customFormat="1">
      <c r="B186" s="27" t="s">
        <v>24</v>
      </c>
      <c r="E186" s="33">
        <f>E22</f>
        <v>24.2</v>
      </c>
      <c r="F186" s="27">
        <f>E186*(365.25/7)</f>
        <v>1262.7214285714285</v>
      </c>
      <c r="G186" s="27">
        <v>0.99722991689750695</v>
      </c>
      <c r="H186" s="28"/>
      <c r="I186" s="27">
        <f>SUM(I187,I189,I191,I193,I195)</f>
        <v>2.1027334770987598</v>
      </c>
    </row>
    <row r="187" spans="1:9">
      <c r="C187" s="27" t="s">
        <v>147</v>
      </c>
      <c r="D187" s="27"/>
      <c r="E187" s="29">
        <f>G187*E186</f>
        <v>20.848199445983379</v>
      </c>
      <c r="F187" s="20">
        <f>E187*(365.25/7)</f>
        <v>1087.829263949347</v>
      </c>
      <c r="G187" s="20">
        <v>0.86149584487534625</v>
      </c>
      <c r="I187" s="20">
        <f>F187*H188</f>
        <v>2.004977498184453</v>
      </c>
    </row>
    <row r="188" spans="1:9">
      <c r="D188" s="34" t="s">
        <v>148</v>
      </c>
      <c r="E188" s="29"/>
      <c r="H188" s="26">
        <f>B486</f>
        <v>1.8430994317117501E-3</v>
      </c>
    </row>
    <row r="189" spans="1:9">
      <c r="C189" s="27" t="s">
        <v>149</v>
      </c>
      <c r="D189" s="27"/>
      <c r="E189" s="29">
        <f>G189*E186</f>
        <v>2.3462603878116339</v>
      </c>
      <c r="F189" s="20">
        <f>E189*(365.25/7)</f>
        <v>122.42451523545705</v>
      </c>
      <c r="G189" s="20">
        <v>9.6952908587257608E-2</v>
      </c>
      <c r="I189" s="20">
        <f>F189*H190</f>
        <v>8.5468612307242647E-2</v>
      </c>
    </row>
    <row r="190" spans="1:9">
      <c r="C190" s="27"/>
      <c r="D190" s="34" t="s">
        <v>150</v>
      </c>
      <c r="E190" s="29"/>
      <c r="H190" s="26">
        <f>B488</f>
        <v>6.9813314876405498E-4</v>
      </c>
    </row>
    <row r="191" spans="1:9">
      <c r="C191" s="27" t="s">
        <v>151</v>
      </c>
      <c r="D191" s="27"/>
      <c r="E191" s="29">
        <f>G191*E186</f>
        <v>0.73739612188365655</v>
      </c>
      <c r="F191" s="20">
        <f>E191*(365.25/7)</f>
        <v>38.47627621685794</v>
      </c>
      <c r="G191" s="20">
        <v>3.0470914127423823E-2</v>
      </c>
      <c r="I191" s="20">
        <f>F191*H192</f>
        <v>9.7718114046904045E-3</v>
      </c>
    </row>
    <row r="192" spans="1:9">
      <c r="C192" s="27"/>
      <c r="D192" s="34" t="s">
        <v>152</v>
      </c>
      <c r="E192" s="29"/>
      <c r="H192" s="26">
        <f>B459</f>
        <v>2.53969779965583E-4</v>
      </c>
    </row>
    <row r="193" spans="1:9">
      <c r="C193" s="27" t="s">
        <v>153</v>
      </c>
      <c r="D193" s="35">
        <f>F186-SUM(F187,F189,F191,F195)</f>
        <v>3.4978432924417575</v>
      </c>
      <c r="E193" s="29" t="s">
        <v>105</v>
      </c>
      <c r="F193" s="20" t="e">
        <f>E193*(365.25/7)</f>
        <v>#VALUE!</v>
      </c>
      <c r="G193" s="20">
        <v>2.7700831024930483E-3</v>
      </c>
      <c r="I193" s="20">
        <f>D193*H194</f>
        <v>6.2888880059343147E-4</v>
      </c>
    </row>
    <row r="194" spans="1:9">
      <c r="C194" s="27"/>
      <c r="D194" s="34" t="s">
        <v>154</v>
      </c>
      <c r="E194" s="29"/>
      <c r="H194" s="26">
        <f>B473</f>
        <v>1.7979330347713199E-4</v>
      </c>
    </row>
    <row r="195" spans="1:9">
      <c r="C195" s="27" t="s">
        <v>155</v>
      </c>
      <c r="D195" s="27"/>
      <c r="E195" s="29">
        <f>G195*E186</f>
        <v>0.20110803324099719</v>
      </c>
      <c r="F195" s="20">
        <f>E195*(365.25/7)</f>
        <v>10.493529877324889</v>
      </c>
      <c r="G195" s="20">
        <v>8.3102493074792231E-3</v>
      </c>
      <c r="I195" s="20">
        <f>F195*H196</f>
        <v>1.8866664017802254E-3</v>
      </c>
    </row>
    <row r="196" spans="1:9">
      <c r="C196" s="27"/>
      <c r="D196" s="34" t="s">
        <v>154</v>
      </c>
      <c r="E196" s="29"/>
      <c r="H196" s="26">
        <f>B473</f>
        <v>1.7979330347713199E-4</v>
      </c>
    </row>
    <row r="197" spans="1:9" s="27" customFormat="1">
      <c r="B197" s="27" t="s">
        <v>25</v>
      </c>
      <c r="D197" s="27" t="s">
        <v>136</v>
      </c>
      <c r="E197" s="33">
        <f>(E200-SUM(E157,E161,E177,E186))/2</f>
        <v>15.450000000000003</v>
      </c>
      <c r="F197" s="27">
        <f>E197*(365.25/7)</f>
        <v>806.15892857142876</v>
      </c>
      <c r="G197" s="27">
        <v>1</v>
      </c>
      <c r="H197" s="28"/>
      <c r="I197" s="27">
        <f>F197*H199</f>
        <v>4.0807825141618202E-2</v>
      </c>
    </row>
    <row r="198" spans="1:9">
      <c r="C198" s="27" t="s">
        <v>25</v>
      </c>
      <c r="D198" s="27"/>
      <c r="E198" s="29" t="s">
        <v>105</v>
      </c>
      <c r="F198" s="27" t="e">
        <f>E198*(365.25/7)</f>
        <v>#VALUE!</v>
      </c>
      <c r="G198" s="20">
        <v>1</v>
      </c>
    </row>
    <row r="199" spans="1:9">
      <c r="C199" s="27"/>
      <c r="D199" s="34" t="s">
        <v>156</v>
      </c>
      <c r="E199" s="29"/>
      <c r="F199" s="27"/>
      <c r="H199" s="26">
        <f>B532</f>
        <v>5.0620074646983798E-5</v>
      </c>
    </row>
    <row r="200" spans="1:9" s="31" customFormat="1">
      <c r="A200" s="31" t="s">
        <v>157</v>
      </c>
      <c r="E200" s="36">
        <f>E17</f>
        <v>151.30000000000001</v>
      </c>
      <c r="F200" s="31">
        <f>E200*(365.25/7)</f>
        <v>7894.6178571428582</v>
      </c>
      <c r="H200" s="32"/>
      <c r="I200" s="31">
        <f>SUM(I161,I170,I157,I177,I186,I197)</f>
        <v>2.8254160884972936</v>
      </c>
    </row>
    <row r="201" spans="1:9">
      <c r="C201" s="27"/>
      <c r="D201" s="27"/>
      <c r="E201" s="29"/>
      <c r="F201" s="27"/>
    </row>
    <row r="202" spans="1:9" s="27" customFormat="1">
      <c r="A202" s="27" t="s">
        <v>26</v>
      </c>
      <c r="E202" s="29"/>
      <c r="H202" s="28"/>
    </row>
    <row r="203" spans="1:9" s="27" customFormat="1">
      <c r="B203" s="27" t="s">
        <v>158</v>
      </c>
      <c r="E203" s="33">
        <f>E25</f>
        <v>9.1999999999999993</v>
      </c>
      <c r="F203" s="27">
        <f>E203*(365.25/7)</f>
        <v>480.04285714285714</v>
      </c>
      <c r="G203" s="27">
        <v>0.97826086956521752</v>
      </c>
      <c r="H203" s="28"/>
      <c r="I203" s="27">
        <f>SUM(I204,I206,I208)</f>
        <v>8.3930424090702282E-2</v>
      </c>
    </row>
    <row r="204" spans="1:9">
      <c r="A204" s="20"/>
      <c r="C204" s="27" t="s">
        <v>159</v>
      </c>
      <c r="D204" s="27"/>
      <c r="E204" s="29">
        <f>G204*E203</f>
        <v>7.8000000000000007</v>
      </c>
      <c r="F204" s="20">
        <f>E204*(365.25/7)</f>
        <v>406.99285714285719</v>
      </c>
      <c r="G204" s="20">
        <v>0.84782608695652184</v>
      </c>
      <c r="I204" s="20">
        <f>F204*H205</f>
        <v>7.0614961338308357E-2</v>
      </c>
    </row>
    <row r="205" spans="1:9">
      <c r="A205" s="20"/>
      <c r="C205" s="27"/>
      <c r="D205" s="34" t="s">
        <v>160</v>
      </c>
      <c r="E205" s="29"/>
      <c r="H205" s="26">
        <f>B484</f>
        <v>1.73504178510735E-4</v>
      </c>
    </row>
    <row r="206" spans="1:9">
      <c r="A206" s="20"/>
      <c r="C206" s="27" t="s">
        <v>161</v>
      </c>
      <c r="D206" s="27"/>
      <c r="E206" s="29">
        <f>G206*E203</f>
        <v>1.2</v>
      </c>
      <c r="F206" s="20">
        <f>E206*(365.25/7)</f>
        <v>62.614285714285714</v>
      </c>
      <c r="G206" s="20">
        <v>0.13043478260869565</v>
      </c>
      <c r="I206" s="20">
        <f>F206*H207</f>
        <v>1.2387485228082111E-2</v>
      </c>
    </row>
    <row r="207" spans="1:9">
      <c r="A207" s="20"/>
      <c r="C207" s="27"/>
      <c r="D207" s="34" t="s">
        <v>125</v>
      </c>
      <c r="E207" s="29"/>
      <c r="H207" s="26">
        <f>B468</f>
        <v>1.9783800273003599E-4</v>
      </c>
    </row>
    <row r="208" spans="1:9">
      <c r="A208" s="20"/>
      <c r="C208" s="27" t="s">
        <v>162</v>
      </c>
      <c r="D208" s="27">
        <f>F203-SUM(F204,F206)</f>
        <v>10.435714285714255</v>
      </c>
      <c r="E208" s="29" t="s">
        <v>105</v>
      </c>
      <c r="F208" s="20" t="e">
        <f>E208*(365.25/7)</f>
        <v>#VALUE!</v>
      </c>
      <c r="G208" s="20">
        <v>2.1739130434782483E-2</v>
      </c>
      <c r="I208" s="20">
        <f>D208*H209</f>
        <v>9.2797752431181279E-4</v>
      </c>
    </row>
    <row r="209" spans="1:9">
      <c r="A209" s="20"/>
      <c r="C209" s="27"/>
      <c r="D209" s="34" t="s">
        <v>139</v>
      </c>
      <c r="E209" s="29"/>
      <c r="H209" s="26">
        <f>B555</f>
        <v>8.8923239838230102E-5</v>
      </c>
    </row>
    <row r="210" spans="1:9" s="27" customFormat="1">
      <c r="B210" s="27" t="s">
        <v>28</v>
      </c>
      <c r="E210" s="33">
        <f>E234-SUM(E203,E213,E220,E223,E227)</f>
        <v>2.5</v>
      </c>
      <c r="F210" s="27">
        <f>E210*(365.25/7)</f>
        <v>130.44642857142858</v>
      </c>
      <c r="G210" s="27">
        <v>1</v>
      </c>
      <c r="H210" s="28"/>
      <c r="I210" s="27">
        <f>F211*H212</f>
        <v>2.5807260891837734E-2</v>
      </c>
    </row>
    <row r="211" spans="1:9">
      <c r="A211" s="20"/>
      <c r="C211" s="27" t="s">
        <v>28</v>
      </c>
      <c r="D211" s="27"/>
      <c r="E211" s="29">
        <f>G211*E210</f>
        <v>2.5</v>
      </c>
      <c r="F211" s="20">
        <f>E211*(365.25/7)</f>
        <v>130.44642857142858</v>
      </c>
      <c r="G211" s="20">
        <v>1</v>
      </c>
    </row>
    <row r="212" spans="1:9">
      <c r="A212" s="20"/>
      <c r="C212" s="27"/>
      <c r="D212" s="34" t="s">
        <v>125</v>
      </c>
      <c r="E212" s="29"/>
      <c r="H212" s="26">
        <f>B468</f>
        <v>1.9783800273003599E-4</v>
      </c>
    </row>
    <row r="213" spans="1:9" s="27" customFormat="1">
      <c r="B213" s="27" t="s">
        <v>29</v>
      </c>
      <c r="E213" s="33">
        <f>E27</f>
        <v>5.9</v>
      </c>
      <c r="F213" s="27">
        <f>E213*(365.25/7)</f>
        <v>307.85357142857146</v>
      </c>
      <c r="G213" s="27">
        <v>1</v>
      </c>
      <c r="H213" s="28"/>
      <c r="I213" s="27">
        <f>SUM(I214,I215,I217)</f>
        <v>3.9173551402619904E-2</v>
      </c>
    </row>
    <row r="214" spans="1:9">
      <c r="A214" s="20"/>
      <c r="C214" s="27" t="s">
        <v>163</v>
      </c>
      <c r="D214" s="27"/>
      <c r="E214" s="29">
        <f>G214*E213</f>
        <v>4.916666666666667</v>
      </c>
      <c r="F214" s="20">
        <f>E214*(365.25/7)</f>
        <v>256.54464285714289</v>
      </c>
      <c r="G214" s="20">
        <v>0.83333333333333326</v>
      </c>
      <c r="I214" s="20">
        <f>F214*H216</f>
        <v>3.3941839698173243E-2</v>
      </c>
    </row>
    <row r="215" spans="1:9">
      <c r="A215" s="20"/>
      <c r="C215" s="27" t="s">
        <v>164</v>
      </c>
      <c r="D215" s="27"/>
      <c r="E215" s="29">
        <f>G215*E213</f>
        <v>0.4916666666666667</v>
      </c>
      <c r="F215" s="20">
        <f>E215*(365.25/7)</f>
        <v>25.654464285714287</v>
      </c>
      <c r="G215" s="20">
        <v>8.3333333333333329E-2</v>
      </c>
      <c r="I215" s="20">
        <f>F215*H216</f>
        <v>3.3941839698173239E-3</v>
      </c>
    </row>
    <row r="216" spans="1:9">
      <c r="A216" s="20"/>
      <c r="C216" s="27"/>
      <c r="D216" s="34" t="s">
        <v>165</v>
      </c>
      <c r="E216" s="29"/>
      <c r="H216" s="26">
        <f>B482</f>
        <v>1.32303833438743E-4</v>
      </c>
    </row>
    <row r="217" spans="1:9">
      <c r="A217" s="20"/>
      <c r="C217" s="27" t="s">
        <v>166</v>
      </c>
      <c r="D217" s="27"/>
      <c r="E217" s="29">
        <f>G217*E213</f>
        <v>0.4916666666666667</v>
      </c>
      <c r="F217" s="20">
        <f>E217*(365.25/7)</f>
        <v>25.654464285714287</v>
      </c>
      <c r="G217" s="20">
        <v>8.3333333333333329E-2</v>
      </c>
      <c r="I217" s="20">
        <f>F217*AVERAGE(H218:H219)</f>
        <v>1.8375277346293331E-3</v>
      </c>
    </row>
    <row r="218" spans="1:9">
      <c r="A218" s="20"/>
      <c r="C218" s="27"/>
      <c r="D218" s="34" t="s">
        <v>139</v>
      </c>
      <c r="E218" s="29"/>
      <c r="H218" s="26">
        <f>B555</f>
        <v>8.8923239838230102E-5</v>
      </c>
    </row>
    <row r="219" spans="1:9">
      <c r="A219" s="20"/>
      <c r="C219" s="27"/>
      <c r="D219" s="34" t="s">
        <v>167</v>
      </c>
      <c r="E219" s="29"/>
      <c r="H219" s="26">
        <f>B528</f>
        <v>5.4328844022477301E-5</v>
      </c>
    </row>
    <row r="220" spans="1:9" s="27" customFormat="1">
      <c r="B220" s="27" t="s">
        <v>168</v>
      </c>
      <c r="E220" s="33">
        <f>E28</f>
        <v>1.1000000000000001</v>
      </c>
      <c r="F220" s="27">
        <f>E220*(365.25/7)</f>
        <v>57.396428571428579</v>
      </c>
      <c r="G220" s="27">
        <v>1</v>
      </c>
      <c r="H220" s="28"/>
      <c r="I220" s="27">
        <f>F220*H222</f>
        <v>8.3936809962952431E-3</v>
      </c>
    </row>
    <row r="221" spans="1:9">
      <c r="A221" s="20"/>
      <c r="C221" s="27" t="s">
        <v>168</v>
      </c>
      <c r="D221" s="27"/>
      <c r="E221" s="29">
        <f>G221*E220</f>
        <v>1.1000000000000001</v>
      </c>
      <c r="F221" s="20">
        <f>E221*(365.25/7)</f>
        <v>57.396428571428579</v>
      </c>
      <c r="G221" s="20">
        <v>1</v>
      </c>
    </row>
    <row r="222" spans="1:9">
      <c r="A222" s="20"/>
      <c r="D222" s="3" t="s">
        <v>169</v>
      </c>
      <c r="E222" s="29"/>
      <c r="H222" s="26">
        <f>B485</f>
        <v>1.4624047532590801E-4</v>
      </c>
    </row>
    <row r="223" spans="1:9" s="27" customFormat="1">
      <c r="B223" s="27" t="s">
        <v>31</v>
      </c>
      <c r="E223" s="33">
        <f>E29</f>
        <v>2.1</v>
      </c>
      <c r="F223" s="27">
        <f>E223*(365.25/7)</f>
        <v>109.575</v>
      </c>
      <c r="G223" s="27">
        <v>1</v>
      </c>
      <c r="H223" s="28"/>
      <c r="I223" s="27">
        <f>SUM(I224:I225)</f>
        <v>1.602430008383637E-2</v>
      </c>
    </row>
    <row r="224" spans="1:9">
      <c r="A224" s="20"/>
      <c r="C224" s="27" t="s">
        <v>170</v>
      </c>
      <c r="D224" s="27"/>
      <c r="E224" s="29">
        <f>G224*E223</f>
        <v>1.0062499999999999</v>
      </c>
      <c r="F224" s="20">
        <f>E224*(365.25/7)</f>
        <v>52.504687499999996</v>
      </c>
      <c r="G224" s="20">
        <v>0.47916666666666663</v>
      </c>
      <c r="I224" s="20">
        <f>F224*H226</f>
        <v>7.6783104568382598E-3</v>
      </c>
    </row>
    <row r="225" spans="1:9">
      <c r="A225" s="20"/>
      <c r="C225" s="27" t="s">
        <v>171</v>
      </c>
      <c r="D225" s="27"/>
      <c r="E225" s="29">
        <f>G225*E223</f>
        <v>1.0937500000000002</v>
      </c>
      <c r="F225" s="20">
        <f>E225*(365.25/7)</f>
        <v>57.070312500000014</v>
      </c>
      <c r="G225" s="20">
        <v>0.52083333333333337</v>
      </c>
      <c r="I225" s="20">
        <f>F225*H226</f>
        <v>8.3459896269981113E-3</v>
      </c>
    </row>
    <row r="226" spans="1:9">
      <c r="A226" s="20"/>
      <c r="D226" s="3" t="s">
        <v>169</v>
      </c>
      <c r="E226" s="29"/>
      <c r="H226" s="26">
        <f>B485</f>
        <v>1.4624047532590801E-4</v>
      </c>
    </row>
    <row r="227" spans="1:9" s="27" customFormat="1">
      <c r="B227" s="27" t="s">
        <v>32</v>
      </c>
      <c r="E227" s="33">
        <f>E30</f>
        <v>4.7</v>
      </c>
      <c r="F227" s="27">
        <f>E227*(365.25/7)</f>
        <v>245.23928571428573</v>
      </c>
      <c r="G227" s="27">
        <v>0.9882352941176471</v>
      </c>
      <c r="H227" s="28"/>
      <c r="I227" s="27">
        <f>SUM(I228,I231)</f>
        <v>2.8990791653557162E-2</v>
      </c>
    </row>
    <row r="228" spans="1:9">
      <c r="A228" s="20"/>
      <c r="C228" s="27" t="s">
        <v>172</v>
      </c>
      <c r="D228" s="27"/>
      <c r="E228" s="29">
        <f>G228*E227</f>
        <v>3.4282352941176475</v>
      </c>
      <c r="F228" s="20">
        <f>E228*(365.25/7)</f>
        <v>178.88042016806725</v>
      </c>
      <c r="G228" s="20">
        <v>0.72941176470588243</v>
      </c>
      <c r="I228" s="20">
        <f>F228*AVERAGE(H229:H230)</f>
        <v>2.4845449795458854E-2</v>
      </c>
    </row>
    <row r="229" spans="1:9">
      <c r="A229" s="20"/>
      <c r="C229" s="3"/>
      <c r="D229" s="3" t="s">
        <v>169</v>
      </c>
      <c r="E229" s="29"/>
      <c r="H229" s="26">
        <f>B485</f>
        <v>1.4624047532590801E-4</v>
      </c>
    </row>
    <row r="230" spans="1:9">
      <c r="A230" s="20"/>
      <c r="C230" s="37"/>
      <c r="D230" s="37" t="s">
        <v>173</v>
      </c>
      <c r="E230" s="29"/>
      <c r="H230" s="26">
        <f>B476</f>
        <v>1.3154789046745599E-4</v>
      </c>
    </row>
    <row r="231" spans="1:9">
      <c r="A231" s="20"/>
      <c r="C231" s="27" t="s">
        <v>174</v>
      </c>
      <c r="D231" s="27"/>
      <c r="E231" s="29">
        <f>G231*E227</f>
        <v>1.2164705882352942</v>
      </c>
      <c r="F231" s="20">
        <f>E231*(365.25/7)</f>
        <v>63.473697478991603</v>
      </c>
      <c r="G231" s="20">
        <v>0.25882352941176473</v>
      </c>
      <c r="I231" s="20">
        <f>F231*AVERAGE(H232:H233)</f>
        <v>4.1453418580983063E-3</v>
      </c>
    </row>
    <row r="232" spans="1:9">
      <c r="A232" s="20"/>
      <c r="D232" s="38" t="s">
        <v>146</v>
      </c>
      <c r="E232" s="29"/>
      <c r="H232" s="26">
        <f>B540</f>
        <v>7.6233566213980704E-5</v>
      </c>
    </row>
    <row r="233" spans="1:9">
      <c r="A233" s="20"/>
      <c r="D233" s="3" t="s">
        <v>175</v>
      </c>
      <c r="E233" s="29"/>
      <c r="H233" s="26">
        <f>B556</f>
        <v>5.4382484929733503E-5</v>
      </c>
    </row>
    <row r="234" spans="1:9" s="31" customFormat="1">
      <c r="A234" s="31" t="s">
        <v>176</v>
      </c>
      <c r="E234" s="36">
        <f>E24</f>
        <v>25.5</v>
      </c>
      <c r="F234" s="31">
        <f>E234*(365.25/7)</f>
        <v>1330.5535714285716</v>
      </c>
      <c r="H234" s="32"/>
      <c r="I234" s="31">
        <f>SUM(I227,I220,I213,I210,I203,I223)</f>
        <v>0.2023200091188487</v>
      </c>
    </row>
    <row r="235" spans="1:9">
      <c r="C235" s="27"/>
      <c r="D235" s="27"/>
      <c r="F235" s="27"/>
    </row>
    <row r="236" spans="1:9" s="27" customFormat="1">
      <c r="A236" s="27" t="s">
        <v>33</v>
      </c>
      <c r="H236" s="28"/>
    </row>
    <row r="237" spans="1:9" s="27" customFormat="1">
      <c r="B237" s="27" t="s">
        <v>34</v>
      </c>
      <c r="E237" s="27">
        <f>E32</f>
        <v>4.0999999999999996</v>
      </c>
      <c r="F237" s="27">
        <f>E237*(365.25/7)</f>
        <v>213.93214285714285</v>
      </c>
      <c r="G237" s="27">
        <v>0.98648648648648651</v>
      </c>
      <c r="H237" s="28"/>
      <c r="I237" s="27">
        <f>SUM(I238,I239,I241)</f>
        <v>2.7788245391994482E-2</v>
      </c>
    </row>
    <row r="238" spans="1:9">
      <c r="C238" s="27" t="s">
        <v>177</v>
      </c>
      <c r="D238" s="27"/>
      <c r="E238" s="20">
        <f>G238*E237</f>
        <v>3.2689189189189185</v>
      </c>
      <c r="F238" s="20">
        <f>E238*(365.25/7)</f>
        <v>170.56751930501929</v>
      </c>
      <c r="G238" s="20">
        <v>0.79729729729729726</v>
      </c>
      <c r="I238" s="20">
        <f>F238*H240</f>
        <v>2.2437797346842363E-2</v>
      </c>
    </row>
    <row r="239" spans="1:9">
      <c r="C239" s="27" t="s">
        <v>178</v>
      </c>
      <c r="D239" s="27"/>
      <c r="E239" s="20">
        <f>G239*E237</f>
        <v>0.1108108108108108</v>
      </c>
      <c r="F239" s="20">
        <f>E239*(365.25/7)</f>
        <v>5.7819498069498065</v>
      </c>
      <c r="G239" s="20">
        <v>2.7027027027027029E-2</v>
      </c>
      <c r="I239" s="20">
        <f>F239*H240</f>
        <v>7.6060329989296148E-4</v>
      </c>
    </row>
    <row r="240" spans="1:9">
      <c r="C240" s="27"/>
      <c r="D240" s="37" t="s">
        <v>173</v>
      </c>
      <c r="H240" s="26">
        <f>B476</f>
        <v>1.3154789046745599E-4</v>
      </c>
    </row>
    <row r="241" spans="1:9">
      <c r="C241" s="27" t="s">
        <v>179</v>
      </c>
      <c r="D241" s="27"/>
      <c r="E241" s="20">
        <f>G241*E237</f>
        <v>0.66486486486486474</v>
      </c>
      <c r="F241" s="20">
        <f>E241*(365.25/7)</f>
        <v>34.691698841698837</v>
      </c>
      <c r="G241" s="20">
        <v>0.16216216216216214</v>
      </c>
      <c r="I241" s="20">
        <f>F241*H242</f>
        <v>4.5898447452591565E-3</v>
      </c>
    </row>
    <row r="242" spans="1:9">
      <c r="C242" s="27"/>
      <c r="D242" s="34" t="s">
        <v>165</v>
      </c>
      <c r="H242" s="26">
        <f>B482</f>
        <v>1.32303833438743E-4</v>
      </c>
    </row>
    <row r="243" spans="1:9" s="27" customFormat="1">
      <c r="B243" s="27" t="s">
        <v>35</v>
      </c>
      <c r="D243" s="27" t="s">
        <v>136</v>
      </c>
      <c r="E243" s="27">
        <f>(E251-E237)/2</f>
        <v>4.1500000000000004</v>
      </c>
      <c r="F243" s="27">
        <f>E243*(365.25/7)</f>
        <v>216.54107142857146</v>
      </c>
      <c r="G243" s="27">
        <v>0.96129032258064506</v>
      </c>
      <c r="H243" s="28"/>
      <c r="I243" s="27">
        <f>SUM(I244,I245,I246)</f>
        <v>9.1943319893988285E-3</v>
      </c>
    </row>
    <row r="244" spans="1:9">
      <c r="C244" s="27" t="s">
        <v>180</v>
      </c>
      <c r="D244" s="27"/>
      <c r="E244" s="20">
        <f>G244*E243</f>
        <v>2.8112903225806454</v>
      </c>
      <c r="F244" s="20">
        <f>E244*(365.25/7)</f>
        <v>146.68911290322583</v>
      </c>
      <c r="G244" s="20">
        <v>0.67741935483870963</v>
      </c>
      <c r="I244" s="20">
        <f>F244*H247</f>
        <v>6.2688627200446559E-3</v>
      </c>
    </row>
    <row r="245" spans="1:9">
      <c r="C245" s="27" t="s">
        <v>181</v>
      </c>
      <c r="D245" s="27"/>
      <c r="E245" s="20">
        <f>G245*E243</f>
        <v>1.1780645161290324</v>
      </c>
      <c r="F245" s="20">
        <f>E245*(365.25/7)</f>
        <v>61.469723502304156</v>
      </c>
      <c r="G245" s="20">
        <v>0.28387096774193549</v>
      </c>
      <c r="I245" s="20">
        <f>F245*H247</f>
        <v>2.6269519969710936E-3</v>
      </c>
    </row>
    <row r="246" spans="1:9">
      <c r="C246" s="27" t="s">
        <v>182</v>
      </c>
      <c r="D246" s="27"/>
      <c r="E246" s="20">
        <f>G246*E243</f>
        <v>0.13387096774193549</v>
      </c>
      <c r="F246" s="20">
        <f>E246*(365.25/7)</f>
        <v>6.985195852534563</v>
      </c>
      <c r="G246" s="20">
        <v>3.2258064516129031E-2</v>
      </c>
      <c r="I246" s="20">
        <f>F246*H247</f>
        <v>2.9851727238307881E-4</v>
      </c>
    </row>
    <row r="247" spans="1:9">
      <c r="C247" s="27"/>
      <c r="D247" s="37" t="s">
        <v>183</v>
      </c>
      <c r="H247" s="26">
        <f>B550</f>
        <v>4.2735705438346799E-5</v>
      </c>
    </row>
    <row r="248" spans="1:9" s="27" customFormat="1">
      <c r="B248" s="27" t="s">
        <v>36</v>
      </c>
      <c r="D248" s="27" t="s">
        <v>136</v>
      </c>
      <c r="E248" s="27">
        <f>(E251-E237)/2</f>
        <v>4.1500000000000004</v>
      </c>
      <c r="F248" s="20">
        <f>E248*(365.25/7)</f>
        <v>216.54107142857146</v>
      </c>
      <c r="G248" s="27">
        <v>1</v>
      </c>
      <c r="H248" s="28"/>
      <c r="I248" s="27">
        <f>F248*H250</f>
        <v>1.4204663819244939E-2</v>
      </c>
    </row>
    <row r="249" spans="1:9">
      <c r="C249" s="27" t="s">
        <v>36</v>
      </c>
      <c r="D249" s="27"/>
      <c r="E249" s="20" t="s">
        <v>105</v>
      </c>
      <c r="F249" s="20" t="e">
        <f>E249*(365.25/7)</f>
        <v>#VALUE!</v>
      </c>
      <c r="G249" s="20">
        <v>1</v>
      </c>
    </row>
    <row r="250" spans="1:9">
      <c r="C250" s="27"/>
      <c r="D250" s="20" t="s">
        <v>184</v>
      </c>
      <c r="H250" s="26">
        <f>B549</f>
        <v>6.5598012079341302E-5</v>
      </c>
    </row>
    <row r="251" spans="1:9" s="31" customFormat="1">
      <c r="A251" s="31" t="s">
        <v>185</v>
      </c>
      <c r="E251" s="31">
        <f>E31</f>
        <v>12.4</v>
      </c>
      <c r="F251" s="31">
        <f>E251*(365.25/7)</f>
        <v>647.01428571428573</v>
      </c>
      <c r="H251" s="32"/>
      <c r="I251" s="31">
        <f>SUM(I248,I243,I237)</f>
        <v>5.118724120063825E-2</v>
      </c>
    </row>
    <row r="252" spans="1:9">
      <c r="C252" s="27"/>
      <c r="D252" s="27"/>
      <c r="F252" s="27"/>
    </row>
    <row r="253" spans="1:9" s="27" customFormat="1">
      <c r="A253" s="27" t="s">
        <v>37</v>
      </c>
      <c r="H253" s="28"/>
    </row>
    <row r="254" spans="1:9" s="27" customFormat="1">
      <c r="B254" s="27" t="s">
        <v>38</v>
      </c>
      <c r="E254" s="27">
        <f>E36</f>
        <v>25.4</v>
      </c>
      <c r="F254" s="27">
        <f>E254*(365.25/7)</f>
        <v>1325.3357142857142</v>
      </c>
      <c r="G254" s="27">
        <v>0.96780684104627757</v>
      </c>
      <c r="H254" s="28"/>
      <c r="I254" s="27">
        <f>F254*H259</f>
        <v>0.13123659658461173</v>
      </c>
    </row>
    <row r="255" spans="1:9">
      <c r="C255" s="27" t="s">
        <v>186</v>
      </c>
      <c r="D255" s="27"/>
      <c r="E255" s="20">
        <f>G255*E254</f>
        <v>5.5195171026156942</v>
      </c>
      <c r="F255" s="20">
        <f>E255*(365.25/7)</f>
        <v>288.0005173900546</v>
      </c>
      <c r="G255" s="20">
        <v>0.21730382293762576</v>
      </c>
    </row>
    <row r="256" spans="1:9">
      <c r="C256" s="27" t="s">
        <v>187</v>
      </c>
      <c r="D256" s="27"/>
      <c r="E256" s="20">
        <f>G256*E254</f>
        <v>18.705030181086517</v>
      </c>
      <c r="F256" s="20">
        <f>E256*(365.25/7)</f>
        <v>976.00175337740723</v>
      </c>
      <c r="G256" s="20">
        <v>0.73641851106639833</v>
      </c>
    </row>
    <row r="257" spans="1:9">
      <c r="C257" s="27" t="s">
        <v>188</v>
      </c>
      <c r="D257" s="27"/>
      <c r="E257" s="20" t="s">
        <v>105</v>
      </c>
      <c r="F257" s="20" t="e">
        <f>E257*(365.25/7)</f>
        <v>#VALUE!</v>
      </c>
      <c r="G257" s="20">
        <v>3.2193158953722434E-2</v>
      </c>
    </row>
    <row r="258" spans="1:9">
      <c r="C258" s="27" t="s">
        <v>189</v>
      </c>
      <c r="D258" s="27"/>
      <c r="E258" s="20">
        <f>G258*E254</f>
        <v>0.3577464788732394</v>
      </c>
      <c r="F258" s="20">
        <f>E258*(365.25/7)</f>
        <v>18.666700201207242</v>
      </c>
      <c r="G258" s="20">
        <v>1.408450704225352E-2</v>
      </c>
    </row>
    <row r="259" spans="1:9">
      <c r="C259" s="27"/>
      <c r="D259" s="34" t="s">
        <v>190</v>
      </c>
      <c r="H259" s="26">
        <f>B481</f>
        <v>9.9021399008583497E-5</v>
      </c>
    </row>
    <row r="260" spans="1:9" s="27" customFormat="1">
      <c r="B260" s="27" t="s">
        <v>39</v>
      </c>
      <c r="E260" s="27">
        <f>E37</f>
        <v>31</v>
      </c>
      <c r="F260" s="27">
        <f>E260*(365.25/7)</f>
        <v>1617.5357142857144</v>
      </c>
      <c r="G260" s="27">
        <v>1</v>
      </c>
      <c r="H260" s="28"/>
      <c r="I260" s="27">
        <f>SUM(I261,I263,I265,I267,I269)</f>
        <v>1.7375314487495539</v>
      </c>
    </row>
    <row r="261" spans="1:9">
      <c r="C261" s="27" t="s">
        <v>191</v>
      </c>
      <c r="D261" s="27"/>
      <c r="E261" s="20">
        <f>G261*E260</f>
        <v>2.8263386396526773</v>
      </c>
      <c r="F261" s="20">
        <f>E261*(365.25/7)</f>
        <v>147.47431259044862</v>
      </c>
      <c r="G261" s="20">
        <v>9.1172214182344433E-2</v>
      </c>
      <c r="I261" s="20">
        <f>F261*H262</f>
        <v>1.4603112750535382E-2</v>
      </c>
    </row>
    <row r="262" spans="1:9">
      <c r="C262" s="27"/>
      <c r="D262" s="34" t="s">
        <v>190</v>
      </c>
      <c r="H262" s="26">
        <f>B481</f>
        <v>9.9021399008583497E-5</v>
      </c>
    </row>
    <row r="263" spans="1:9">
      <c r="C263" s="27" t="s">
        <v>192</v>
      </c>
      <c r="D263" s="27"/>
      <c r="E263" s="20">
        <f>G263*E260</f>
        <v>17.227206946454416</v>
      </c>
      <c r="F263" s="20">
        <f>E263*(365.25/7)</f>
        <v>898.89104817035366</v>
      </c>
      <c r="G263" s="20">
        <v>0.55571635311143275</v>
      </c>
      <c r="I263" s="20">
        <f>F263*H264</f>
        <v>1.6299979000108451</v>
      </c>
    </row>
    <row r="264" spans="1:9">
      <c r="C264" s="27"/>
      <c r="D264" s="20" t="s">
        <v>193</v>
      </c>
      <c r="H264" s="26">
        <f>B511</f>
        <v>1.81334312242693E-3</v>
      </c>
    </row>
    <row r="265" spans="1:9">
      <c r="C265" s="27" t="s">
        <v>194</v>
      </c>
      <c r="D265" s="27"/>
      <c r="E265" s="20">
        <f>G265*E260</f>
        <v>1.7047756874095514</v>
      </c>
      <c r="F265" s="20">
        <f>E265*(365.25/7)</f>
        <v>88.952759975191242</v>
      </c>
      <c r="G265" s="20">
        <v>5.4992764109985527E-2</v>
      </c>
      <c r="I265" s="20">
        <f>F265*H266</f>
        <v>1.5993110569348039E-2</v>
      </c>
    </row>
    <row r="266" spans="1:9">
      <c r="A266" s="20"/>
      <c r="C266" s="27"/>
      <c r="D266" s="37" t="s">
        <v>154</v>
      </c>
      <c r="H266" s="26">
        <f>B473</f>
        <v>1.7979330347713199E-4</v>
      </c>
    </row>
    <row r="267" spans="1:9">
      <c r="A267" s="20"/>
      <c r="C267" s="27" t="s">
        <v>195</v>
      </c>
      <c r="D267" s="27"/>
      <c r="E267" s="20">
        <f>G267*E260</f>
        <v>4.1722141823444288</v>
      </c>
      <c r="F267" s="20">
        <f>E267*(365.25/7)</f>
        <v>217.70017572875753</v>
      </c>
      <c r="G267" s="20">
        <v>0.13458755426917512</v>
      </c>
      <c r="I267" s="20">
        <f>F267*H268</f>
        <v>1.9358604939153146E-2</v>
      </c>
    </row>
    <row r="268" spans="1:9">
      <c r="A268" s="20"/>
      <c r="C268" s="27"/>
      <c r="D268" s="37" t="s">
        <v>139</v>
      </c>
      <c r="H268" s="26">
        <f>B555</f>
        <v>8.8923239838230102E-5</v>
      </c>
    </row>
    <row r="269" spans="1:9">
      <c r="A269" s="20"/>
      <c r="C269" s="27" t="s">
        <v>196</v>
      </c>
      <c r="D269" s="27"/>
      <c r="E269" s="20">
        <f>G269*E260</f>
        <v>5.0694645441389294</v>
      </c>
      <c r="F269" s="20">
        <f>E269*(365.25/7)</f>
        <v>264.51741782096343</v>
      </c>
      <c r="G269" s="20">
        <v>0.16353111432706224</v>
      </c>
      <c r="I269" s="20">
        <f>F269*H270</f>
        <v>5.7578720479672198E-2</v>
      </c>
    </row>
    <row r="270" spans="1:9">
      <c r="A270" s="20"/>
      <c r="C270" s="27"/>
      <c r="D270" s="37" t="s">
        <v>197</v>
      </c>
      <c r="H270" s="26">
        <f>B516</f>
        <v>2.1767459002886499E-4</v>
      </c>
    </row>
    <row r="271" spans="1:9" s="27" customFormat="1">
      <c r="B271" s="27" t="s">
        <v>40</v>
      </c>
      <c r="E271" s="27">
        <f>E38</f>
        <v>9.6999999999999993</v>
      </c>
      <c r="F271" s="27">
        <f>E271*(365.25/7)</f>
        <v>506.13214285714287</v>
      </c>
      <c r="G271" s="27">
        <v>1.0047169811320757</v>
      </c>
      <c r="H271" s="28"/>
      <c r="I271" s="27">
        <f>SUM(I272,I274,I276,I278,I280,I282,I287)</f>
        <v>0.45071586168508171</v>
      </c>
    </row>
    <row r="272" spans="1:9">
      <c r="A272" s="20"/>
      <c r="C272" s="27" t="s">
        <v>198</v>
      </c>
      <c r="D272" s="27"/>
      <c r="E272" s="20">
        <f>G272*E271</f>
        <v>0.22877358490566038</v>
      </c>
      <c r="F272" s="20">
        <f>E272*(365.25/7)</f>
        <v>11.937078840970351</v>
      </c>
      <c r="G272" s="20">
        <v>2.358490566037736E-2</v>
      </c>
      <c r="I272" s="20">
        <f>F272*H273</f>
        <v>1.9690908541304168E-2</v>
      </c>
    </row>
    <row r="273" spans="1:9">
      <c r="A273" s="20"/>
      <c r="C273" s="27"/>
      <c r="D273" s="3" t="s">
        <v>199</v>
      </c>
      <c r="H273" s="26">
        <f>B512</f>
        <v>1.6495583889185E-3</v>
      </c>
    </row>
    <row r="274" spans="1:9">
      <c r="A274" s="20"/>
      <c r="C274" s="27" t="s">
        <v>200</v>
      </c>
      <c r="D274" s="27"/>
      <c r="E274" s="20">
        <f>G274*E271</f>
        <v>1.5556603773584903</v>
      </c>
      <c r="F274" s="20">
        <f>E274*(365.25/7)</f>
        <v>81.172136118598374</v>
      </c>
      <c r="G274" s="20">
        <v>0.16037735849056603</v>
      </c>
      <c r="I274" s="20">
        <f>F274*H275</f>
        <v>0.14719293476336295</v>
      </c>
    </row>
    <row r="275" spans="1:9">
      <c r="A275" s="20"/>
      <c r="C275" s="27"/>
      <c r="D275" s="34" t="s">
        <v>193</v>
      </c>
      <c r="H275" s="26">
        <f>B511</f>
        <v>1.81334312242693E-3</v>
      </c>
    </row>
    <row r="276" spans="1:9">
      <c r="A276" s="20"/>
      <c r="C276" s="27" t="s">
        <v>201</v>
      </c>
      <c r="D276" s="27"/>
      <c r="E276" s="20">
        <f>G276*E271</f>
        <v>0.86933962264150932</v>
      </c>
      <c r="F276" s="20">
        <f>E276*(365.25/7)</f>
        <v>45.360899595687329</v>
      </c>
      <c r="G276" s="20">
        <v>8.9622641509433956E-2</v>
      </c>
      <c r="I276" s="20">
        <f>F276*H277</f>
        <v>3.6782259062653783E-2</v>
      </c>
    </row>
    <row r="277" spans="1:9">
      <c r="A277" s="20"/>
      <c r="C277" s="27"/>
      <c r="D277" s="3" t="s">
        <v>202</v>
      </c>
      <c r="H277" s="26">
        <f>B514</f>
        <v>8.1088028214834705E-4</v>
      </c>
    </row>
    <row r="278" spans="1:9">
      <c r="A278" s="20"/>
      <c r="C278" s="27" t="s">
        <v>203</v>
      </c>
      <c r="D278" s="27"/>
      <c r="E278" s="20">
        <f>G278*E271</f>
        <v>5.2617924528301891</v>
      </c>
      <c r="F278" s="20">
        <f>E278*(365.25/7)</f>
        <v>274.55281334231807</v>
      </c>
      <c r="G278" s="20">
        <v>0.54245283018867929</v>
      </c>
      <c r="I278" s="20">
        <f>F278*H279</f>
        <v>0.22262946274764134</v>
      </c>
    </row>
    <row r="279" spans="1:9">
      <c r="A279" s="20"/>
      <c r="C279" s="27"/>
      <c r="D279" s="3" t="s">
        <v>202</v>
      </c>
      <c r="H279" s="26">
        <f>B514</f>
        <v>8.1088028214834705E-4</v>
      </c>
    </row>
    <row r="280" spans="1:9">
      <c r="A280" s="20"/>
      <c r="C280" s="27" t="s">
        <v>204</v>
      </c>
      <c r="D280" s="27"/>
      <c r="E280" s="20">
        <f>G280*E271</f>
        <v>0.22877358490566038</v>
      </c>
      <c r="F280" s="20">
        <f>E280*(365.25/7)</f>
        <v>11.937078840970351</v>
      </c>
      <c r="G280" s="20">
        <v>2.358490566037736E-2</v>
      </c>
      <c r="I280" s="20">
        <f>F280*H281</f>
        <v>6.2315053701662328E-3</v>
      </c>
    </row>
    <row r="281" spans="1:9">
      <c r="A281" s="20"/>
      <c r="C281" s="27"/>
      <c r="D281" s="3" t="s">
        <v>205</v>
      </c>
      <c r="H281" s="26">
        <f>B513</f>
        <v>5.2202933843232299E-4</v>
      </c>
    </row>
    <row r="282" spans="1:9">
      <c r="C282" s="27" t="s">
        <v>206</v>
      </c>
      <c r="D282" s="27"/>
      <c r="E282" s="20" t="s">
        <v>105</v>
      </c>
      <c r="F282" s="20" t="e">
        <f>E282*(365.25/7)</f>
        <v>#VALUE!</v>
      </c>
      <c r="G282" s="20">
        <v>-4.7169811320757482E-3</v>
      </c>
      <c r="I282" s="20">
        <v>0</v>
      </c>
    </row>
    <row r="283" spans="1:9">
      <c r="C283" s="27"/>
      <c r="D283" s="1" t="s">
        <v>193</v>
      </c>
    </row>
    <row r="284" spans="1:9">
      <c r="C284" s="27"/>
      <c r="D284" s="1" t="s">
        <v>199</v>
      </c>
    </row>
    <row r="285" spans="1:9">
      <c r="C285" s="27"/>
      <c r="D285" s="1" t="s">
        <v>205</v>
      </c>
    </row>
    <row r="286" spans="1:9">
      <c r="C286" s="27"/>
      <c r="D286" s="1" t="s">
        <v>202</v>
      </c>
    </row>
    <row r="287" spans="1:9">
      <c r="C287" s="27" t="s">
        <v>207</v>
      </c>
      <c r="D287" s="27"/>
      <c r="E287" s="20">
        <f>G287*E271</f>
        <v>1.6014150943396228</v>
      </c>
      <c r="F287" s="20">
        <f>E287*(365.25/7)</f>
        <v>83.559551886792462</v>
      </c>
      <c r="G287" s="20">
        <v>0.16509433962264153</v>
      </c>
      <c r="I287" s="20">
        <f>F287*H288</f>
        <v>1.818879119995322E-2</v>
      </c>
    </row>
    <row r="288" spans="1:9">
      <c r="C288" s="27"/>
      <c r="D288" s="37" t="s">
        <v>197</v>
      </c>
      <c r="H288" s="26">
        <f>B516</f>
        <v>2.1767459002886499E-4</v>
      </c>
    </row>
    <row r="289" spans="1:9" s="31" customFormat="1">
      <c r="A289" s="31" t="s">
        <v>208</v>
      </c>
      <c r="E289" s="31">
        <f>E35</f>
        <v>66.099999999999994</v>
      </c>
      <c r="F289" s="31">
        <f>E289*(365.25/7)</f>
        <v>3449.0035714285714</v>
      </c>
      <c r="H289" s="32"/>
      <c r="I289" s="31">
        <f>SUM(I254,I260,I271)</f>
        <v>2.3194839070192472</v>
      </c>
    </row>
    <row r="290" spans="1:9">
      <c r="C290" s="27"/>
      <c r="D290" s="27"/>
      <c r="F290" s="27"/>
    </row>
    <row r="291" spans="1:9" s="27" customFormat="1">
      <c r="A291" s="27" t="s">
        <v>41</v>
      </c>
      <c r="H291" s="28"/>
    </row>
    <row r="292" spans="1:9" s="27" customFormat="1">
      <c r="B292" s="27" t="s">
        <v>42</v>
      </c>
      <c r="E292" s="27">
        <f>E40</f>
        <v>0.8</v>
      </c>
      <c r="F292" s="27">
        <f>E292*(365.25/7)</f>
        <v>41.742857142857147</v>
      </c>
      <c r="G292" s="27">
        <v>1</v>
      </c>
      <c r="H292" s="28"/>
      <c r="I292" s="27">
        <f>F292*H294</f>
        <v>9.0309004031779022E-3</v>
      </c>
    </row>
    <row r="293" spans="1:9">
      <c r="C293" s="27" t="s">
        <v>42</v>
      </c>
      <c r="D293" s="27"/>
      <c r="E293" s="20">
        <f>G293*E292</f>
        <v>0.8</v>
      </c>
      <c r="F293" s="20">
        <f>E293*(365.25/7)</f>
        <v>41.742857142857147</v>
      </c>
      <c r="G293" s="20">
        <v>1</v>
      </c>
    </row>
    <row r="294" spans="1:9">
      <c r="C294" s="27"/>
      <c r="D294" s="3" t="s">
        <v>209</v>
      </c>
      <c r="H294" s="26">
        <f>B515</f>
        <v>2.1634600555183199E-4</v>
      </c>
    </row>
    <row r="295" spans="1:9" s="27" customFormat="1">
      <c r="B295" s="27" t="s">
        <v>43</v>
      </c>
      <c r="D295" s="27" t="s">
        <v>136</v>
      </c>
      <c r="E295" s="27">
        <f>E301-SUM(E298,E292)</f>
        <v>0.19999999999999929</v>
      </c>
      <c r="F295" s="27">
        <f>E295*(365.25/7)</f>
        <v>10.43571428571425</v>
      </c>
      <c r="G295" s="27">
        <v>1</v>
      </c>
      <c r="H295" s="28"/>
      <c r="I295" s="27">
        <f>F295*H297</f>
        <v>1.380685004671449E-3</v>
      </c>
    </row>
    <row r="296" spans="1:9">
      <c r="C296" s="27" t="s">
        <v>43</v>
      </c>
      <c r="D296" s="27"/>
      <c r="E296" s="20">
        <f>G296*E295</f>
        <v>0.19999999999999929</v>
      </c>
      <c r="F296" s="20">
        <f>E296*(365.25/7)</f>
        <v>10.43571428571425</v>
      </c>
      <c r="G296" s="20">
        <v>1</v>
      </c>
    </row>
    <row r="297" spans="1:9">
      <c r="C297" s="27"/>
      <c r="D297" s="37" t="s">
        <v>165</v>
      </c>
      <c r="H297" s="26">
        <f>B482</f>
        <v>1.32303833438743E-4</v>
      </c>
    </row>
    <row r="298" spans="1:9" s="27" customFormat="1">
      <c r="B298" s="27" t="s">
        <v>44</v>
      </c>
      <c r="E298" s="27">
        <f>E42</f>
        <v>18.3</v>
      </c>
      <c r="F298" s="27">
        <f>E298*(365.25/7)</f>
        <v>954.86785714285725</v>
      </c>
      <c r="G298" s="27">
        <v>1</v>
      </c>
      <c r="H298" s="28"/>
      <c r="I298" s="27">
        <f>F298*H300</f>
        <v>3.4316865417181826E-2</v>
      </c>
    </row>
    <row r="299" spans="1:9">
      <c r="C299" s="27" t="s">
        <v>44</v>
      </c>
      <c r="D299" s="27"/>
      <c r="E299" s="20">
        <f>G299*E298</f>
        <v>18.3</v>
      </c>
      <c r="F299" s="20">
        <f>E299*(365.25/7)</f>
        <v>954.86785714285725</v>
      </c>
      <c r="G299" s="20">
        <v>1</v>
      </c>
    </row>
    <row r="300" spans="1:9">
      <c r="C300" s="27"/>
      <c r="D300" s="37" t="s">
        <v>210</v>
      </c>
      <c r="H300" s="26">
        <f>B521</f>
        <v>3.59388633311674E-5</v>
      </c>
    </row>
    <row r="301" spans="1:9" s="31" customFormat="1">
      <c r="A301" s="31" t="s">
        <v>211</v>
      </c>
      <c r="E301" s="31">
        <f>E39</f>
        <v>19.3</v>
      </c>
      <c r="F301" s="31">
        <f>E301*(365.25/7)</f>
        <v>1007.0464285714287</v>
      </c>
      <c r="H301" s="32"/>
      <c r="I301" s="31">
        <f>SUM(I292,I295,I298)</f>
        <v>4.4728450825031178E-2</v>
      </c>
    </row>
    <row r="302" spans="1:9">
      <c r="C302" s="27"/>
      <c r="D302" s="27"/>
      <c r="F302" s="27"/>
    </row>
    <row r="303" spans="1:9" s="27" customFormat="1">
      <c r="A303" s="27" t="s">
        <v>45</v>
      </c>
      <c r="H303" s="28"/>
    </row>
    <row r="304" spans="1:9" s="27" customFormat="1">
      <c r="B304" s="27" t="s">
        <v>46</v>
      </c>
      <c r="E304" s="27">
        <f>E44</f>
        <v>5.6</v>
      </c>
      <c r="F304" s="27">
        <f>E304*(365.25/7)</f>
        <v>292.2</v>
      </c>
      <c r="G304" s="27">
        <v>1.0000000000000002</v>
      </c>
      <c r="H304" s="28"/>
      <c r="I304" s="27">
        <f>SUM(I305,I306,I307,I309)</f>
        <v>3.8391381339602043E-2</v>
      </c>
    </row>
    <row r="305" spans="1:9">
      <c r="C305" s="27" t="s">
        <v>212</v>
      </c>
      <c r="D305" s="27"/>
      <c r="E305" s="20">
        <f>G305*E304</f>
        <v>2.8394366197183096</v>
      </c>
      <c r="F305" s="20">
        <f>E305*(365.25/7)</f>
        <v>148.15774647887324</v>
      </c>
      <c r="G305" s="20">
        <v>0.50704225352112675</v>
      </c>
      <c r="I305" s="20">
        <f>F305*H308</f>
        <v>1.9601837812800355E-2</v>
      </c>
    </row>
    <row r="306" spans="1:9">
      <c r="C306" s="27" t="s">
        <v>213</v>
      </c>
      <c r="D306" s="27"/>
      <c r="E306" s="20">
        <f>G306*E304</f>
        <v>1.4591549295774648</v>
      </c>
      <c r="F306" s="20">
        <f>E306*(365.25/7)</f>
        <v>76.136619718309859</v>
      </c>
      <c r="G306" s="20">
        <v>0.26056338028169018</v>
      </c>
      <c r="I306" s="20">
        <f>F306*H308</f>
        <v>1.0073166653800184E-2</v>
      </c>
    </row>
    <row r="307" spans="1:9">
      <c r="C307" s="27" t="s">
        <v>214</v>
      </c>
      <c r="D307" s="27"/>
      <c r="E307" s="20">
        <f>G307*E304</f>
        <v>1.1830985915492958</v>
      </c>
      <c r="F307" s="20">
        <f>E307*(365.25/7)</f>
        <v>61.732394366197184</v>
      </c>
      <c r="G307" s="20">
        <v>0.21126760563380284</v>
      </c>
      <c r="I307" s="20">
        <f>F307*H308</f>
        <v>8.1674324220001489E-3</v>
      </c>
    </row>
    <row r="308" spans="1:9">
      <c r="C308" s="27"/>
      <c r="D308" s="37" t="s">
        <v>165</v>
      </c>
      <c r="H308" s="26">
        <f>B482</f>
        <v>1.32303833438743E-4</v>
      </c>
    </row>
    <row r="309" spans="1:9">
      <c r="C309" s="27" t="s">
        <v>215</v>
      </c>
      <c r="D309" s="27"/>
      <c r="E309" s="20">
        <f>G309*E304</f>
        <v>0.11830985915492957</v>
      </c>
      <c r="F309" s="20">
        <f>E309*(365.25/7)</f>
        <v>6.1732394366197179</v>
      </c>
      <c r="G309" s="20">
        <v>2.1126760563380281E-2</v>
      </c>
      <c r="I309" s="20">
        <f>F309*H310</f>
        <v>5.4894445100135561E-4</v>
      </c>
    </row>
    <row r="310" spans="1:9">
      <c r="C310" s="27"/>
      <c r="D310" s="37" t="s">
        <v>139</v>
      </c>
      <c r="H310" s="26">
        <f>B555</f>
        <v>8.8923239838230102E-5</v>
      </c>
    </row>
    <row r="311" spans="1:9" s="27" customFormat="1">
      <c r="B311" s="27" t="s">
        <v>47</v>
      </c>
      <c r="E311" s="27">
        <f>(E346-SUM(E343,E337,E331,E322,E314,E304))/2</f>
        <v>2.1499999999999986</v>
      </c>
      <c r="F311" s="27">
        <f>E311*(365.25/7)</f>
        <v>112.1839285714285</v>
      </c>
      <c r="G311" s="27">
        <v>1</v>
      </c>
      <c r="H311" s="28"/>
      <c r="I311" s="27">
        <f>E311*H313</f>
        <v>3.1441702195070199E-4</v>
      </c>
    </row>
    <row r="312" spans="1:9">
      <c r="C312" s="27" t="s">
        <v>47</v>
      </c>
      <c r="D312" s="27"/>
      <c r="E312" s="20" t="s">
        <v>105</v>
      </c>
      <c r="F312" s="20" t="e">
        <f>E312*(365.25/7)</f>
        <v>#VALUE!</v>
      </c>
      <c r="G312" s="20">
        <v>1</v>
      </c>
    </row>
    <row r="313" spans="1:9">
      <c r="C313" s="37"/>
      <c r="D313" s="37" t="s">
        <v>169</v>
      </c>
      <c r="H313" s="26">
        <f>B485</f>
        <v>1.4624047532590801E-4</v>
      </c>
    </row>
    <row r="314" spans="1:9" s="27" customFormat="1">
      <c r="B314" s="27" t="s">
        <v>48</v>
      </c>
      <c r="E314" s="27">
        <f>E46</f>
        <v>9.6</v>
      </c>
      <c r="F314" s="27">
        <f>E314*(365.25/7)</f>
        <v>500.91428571428571</v>
      </c>
      <c r="G314" s="27">
        <v>1.0050251256281406</v>
      </c>
      <c r="H314" s="28"/>
      <c r="I314" s="27">
        <f>SUM(I315,I316,I318,I320)</f>
        <v>0.11132107341756231</v>
      </c>
    </row>
    <row r="315" spans="1:9">
      <c r="A315" s="20"/>
      <c r="C315" s="27" t="s">
        <v>216</v>
      </c>
      <c r="D315" s="27"/>
      <c r="E315" s="20">
        <f>G315*E314</f>
        <v>2.0261306532663319</v>
      </c>
      <c r="F315" s="20">
        <f>E315*(365.25/7)</f>
        <v>105.7206030150754</v>
      </c>
      <c r="G315" s="20">
        <v>0.21105527638190957</v>
      </c>
      <c r="I315" s="20">
        <f>F315*H317</f>
        <v>1.546063123666625E-2</v>
      </c>
    </row>
    <row r="316" spans="1:9">
      <c r="A316" s="20"/>
      <c r="C316" s="27" t="s">
        <v>217</v>
      </c>
      <c r="D316" s="27"/>
      <c r="E316" s="20">
        <f>G316*E314</f>
        <v>2.170854271356784</v>
      </c>
      <c r="F316" s="20">
        <f>E316*(365.25/7)</f>
        <v>113.27207465900933</v>
      </c>
      <c r="G316" s="20">
        <v>0.22613065326633167</v>
      </c>
      <c r="I316" s="20">
        <f>F316*H317</f>
        <v>1.6564962039285265E-2</v>
      </c>
    </row>
    <row r="317" spans="1:9">
      <c r="A317" s="20"/>
      <c r="D317" s="37" t="s">
        <v>169</v>
      </c>
      <c r="H317" s="26">
        <f>B485</f>
        <v>1.4624047532590801E-4</v>
      </c>
    </row>
    <row r="318" spans="1:9">
      <c r="A318" s="20"/>
      <c r="C318" s="27" t="s">
        <v>218</v>
      </c>
      <c r="D318" s="27"/>
      <c r="E318" s="20">
        <f>G318*E314</f>
        <v>2.7015075376884421</v>
      </c>
      <c r="F318" s="20">
        <f>E318*(365.25/7)</f>
        <v>140.96080402010051</v>
      </c>
      <c r="G318" s="20">
        <v>0.28140703517587939</v>
      </c>
      <c r="I318" s="20">
        <f>F318*H319</f>
        <v>5.8313194891849454E-2</v>
      </c>
    </row>
    <row r="319" spans="1:9">
      <c r="A319" s="20"/>
      <c r="D319" s="3" t="s">
        <v>219</v>
      </c>
      <c r="H319" s="26">
        <f>B475</f>
        <v>4.1368375625563399E-4</v>
      </c>
    </row>
    <row r="320" spans="1:9">
      <c r="A320" s="20"/>
      <c r="C320" s="27" t="s">
        <v>220</v>
      </c>
      <c r="D320" s="27"/>
      <c r="E320" s="20">
        <f>G320*E314</f>
        <v>2.7497487437185932</v>
      </c>
      <c r="F320" s="20">
        <f>E320*(365.25/7)</f>
        <v>143.47796123474518</v>
      </c>
      <c r="G320" s="20">
        <v>0.28643216080402012</v>
      </c>
      <c r="I320" s="20">
        <f>F320*H321</f>
        <v>2.098228524976134E-2</v>
      </c>
    </row>
    <row r="321" spans="1:9">
      <c r="A321" s="20"/>
      <c r="C321" s="37"/>
      <c r="D321" s="37" t="s">
        <v>169</v>
      </c>
      <c r="H321" s="26">
        <f>B485</f>
        <v>1.4624047532590801E-4</v>
      </c>
    </row>
    <row r="322" spans="1:9" s="27" customFormat="1">
      <c r="B322" s="27" t="s">
        <v>49</v>
      </c>
      <c r="E322" s="27">
        <f>E47</f>
        <v>17.899999999999999</v>
      </c>
      <c r="F322" s="27">
        <f>E322*(365.25/7)</f>
        <v>933.99642857142851</v>
      </c>
      <c r="G322" s="27">
        <v>1.0000000000000002</v>
      </c>
      <c r="H322" s="28"/>
      <c r="I322" s="27">
        <f>SUM(I323,I325,I327,I329)</f>
        <v>6.8385643681913952E-2</v>
      </c>
    </row>
    <row r="323" spans="1:9">
      <c r="A323" s="20"/>
      <c r="C323" s="27" t="s">
        <v>221</v>
      </c>
      <c r="D323" s="27"/>
      <c r="E323" s="20">
        <f>G323*E322</f>
        <v>4.951063829787234</v>
      </c>
      <c r="F323" s="20">
        <f>E323*(365.25/7)</f>
        <v>258.3394376899696</v>
      </c>
      <c r="G323" s="20">
        <v>0.27659574468085107</v>
      </c>
      <c r="I323" s="20">
        <f>F323*H324</f>
        <v>2.84454773412974E-2</v>
      </c>
    </row>
    <row r="324" spans="1:9">
      <c r="A324" s="20"/>
      <c r="D324" s="3" t="s">
        <v>222</v>
      </c>
      <c r="H324" s="26">
        <f>B553</f>
        <v>1.10108923343847E-4</v>
      </c>
    </row>
    <row r="325" spans="1:9">
      <c r="A325" s="20"/>
      <c r="C325" s="27" t="s">
        <v>223</v>
      </c>
      <c r="D325" s="27"/>
      <c r="E325" s="20">
        <f>G325*E322</f>
        <v>9.2492401215805469</v>
      </c>
      <c r="F325" s="20">
        <f>E325*(365.25/7)</f>
        <v>482.61213634389929</v>
      </c>
      <c r="G325" s="20">
        <v>0.51671732522796354</v>
      </c>
      <c r="I325" s="20">
        <f>F325*H326</f>
        <v>3.1088388375662024E-2</v>
      </c>
    </row>
    <row r="326" spans="1:9">
      <c r="A326" s="20"/>
      <c r="D326" s="3" t="s">
        <v>224</v>
      </c>
      <c r="H326" s="26">
        <f>B552</f>
        <v>6.4416922067432405E-5</v>
      </c>
    </row>
    <row r="327" spans="1:9">
      <c r="A327" s="20"/>
      <c r="C327" s="27" t="s">
        <v>225</v>
      </c>
      <c r="D327" s="27"/>
      <c r="E327" s="20">
        <f>G327*E322</f>
        <v>1.251367781155015</v>
      </c>
      <c r="F327" s="20">
        <f>E327*(365.25/7)</f>
        <v>65.294583152409899</v>
      </c>
      <c r="G327" s="20">
        <v>6.9908814589665649E-2</v>
      </c>
      <c r="I327" s="20">
        <f>F327*H328</f>
        <v>3.4290125979628146E-3</v>
      </c>
    </row>
    <row r="328" spans="1:9">
      <c r="A328" s="20"/>
      <c r="D328" s="3" t="s">
        <v>226</v>
      </c>
      <c r="H328" s="26">
        <f>B536</f>
        <v>5.2516034752206799E-5</v>
      </c>
    </row>
    <row r="329" spans="1:9">
      <c r="A329" s="20"/>
      <c r="C329" s="27" t="s">
        <v>227</v>
      </c>
      <c r="D329" s="27"/>
      <c r="E329" s="20">
        <f>G329*E322</f>
        <v>2.448328267477204</v>
      </c>
      <c r="F329" s="20">
        <f>E329*(365.25/7)</f>
        <v>127.75027138514983</v>
      </c>
      <c r="G329" s="20">
        <v>0.13677811550151978</v>
      </c>
      <c r="I329" s="20">
        <f>F329*H330</f>
        <v>5.4227653669917169E-3</v>
      </c>
    </row>
    <row r="330" spans="1:9">
      <c r="A330" s="20"/>
      <c r="D330" s="3" t="s">
        <v>228</v>
      </c>
      <c r="H330" s="26">
        <f>B554</f>
        <v>4.2448171015173903E-5</v>
      </c>
    </row>
    <row r="331" spans="1:9" s="27" customFormat="1">
      <c r="B331" s="27" t="s">
        <v>229</v>
      </c>
      <c r="E331" s="27">
        <f>E48</f>
        <v>6.3</v>
      </c>
      <c r="F331" s="27">
        <f>E331*(365.25/7)</f>
        <v>328.72500000000002</v>
      </c>
      <c r="G331" s="27">
        <v>1.0098039215686276</v>
      </c>
      <c r="H331" s="28"/>
      <c r="I331" s="27">
        <f>SUM(I332:I334,I335)</f>
        <v>0.13072519862148396</v>
      </c>
    </row>
    <row r="332" spans="1:9">
      <c r="A332" s="20"/>
      <c r="C332" s="27" t="s">
        <v>230</v>
      </c>
      <c r="D332" s="27"/>
      <c r="E332" s="20">
        <f>G332*E331</f>
        <v>2.0382352941176469</v>
      </c>
      <c r="F332" s="20">
        <f>E332*(365.25/7)</f>
        <v>106.35220588235293</v>
      </c>
      <c r="G332" s="20">
        <v>0.3235294117647059</v>
      </c>
      <c r="I332" s="20">
        <f>F332*$H$336</f>
        <v>4.1882830626300688E-2</v>
      </c>
    </row>
    <row r="333" spans="1:9">
      <c r="A333" s="20"/>
      <c r="C333" s="27" t="s">
        <v>231</v>
      </c>
      <c r="D333" s="27"/>
      <c r="E333" s="20">
        <f>G333*E331</f>
        <v>2.0382352941176469</v>
      </c>
      <c r="F333" s="20">
        <f>E333*(365.25/7)</f>
        <v>106.35220588235293</v>
      </c>
      <c r="G333" s="20">
        <v>0.3235294117647059</v>
      </c>
      <c r="I333" s="20">
        <f>F333*$H$336</f>
        <v>4.1882830626300688E-2</v>
      </c>
    </row>
    <row r="334" spans="1:9">
      <c r="A334" s="20"/>
      <c r="C334" s="27" t="s">
        <v>232</v>
      </c>
      <c r="D334" s="27"/>
      <c r="E334" s="20">
        <f>G334*E331</f>
        <v>0.67941176470588249</v>
      </c>
      <c r="F334" s="20">
        <f>E334*(365.25/7)</f>
        <v>35.450735294117656</v>
      </c>
      <c r="G334" s="20">
        <v>0.10784313725490198</v>
      </c>
      <c r="I334" s="20">
        <f>F334*$H$336</f>
        <v>1.3960943542100234E-2</v>
      </c>
    </row>
    <row r="335" spans="1:9">
      <c r="A335" s="20"/>
      <c r="C335" s="27" t="s">
        <v>233</v>
      </c>
      <c r="D335" s="27"/>
      <c r="E335" s="20">
        <f>G335*E331</f>
        <v>1.6058823529411768</v>
      </c>
      <c r="F335" s="20">
        <f>E335*(365.25/7)</f>
        <v>83.792647058823547</v>
      </c>
      <c r="G335" s="20">
        <v>0.25490196078431376</v>
      </c>
      <c r="I335" s="20">
        <f>F335*$H$336</f>
        <v>3.2998593826782371E-2</v>
      </c>
    </row>
    <row r="336" spans="1:9">
      <c r="A336" s="20"/>
      <c r="C336" s="27"/>
      <c r="D336" s="37" t="s">
        <v>234</v>
      </c>
      <c r="H336" s="26">
        <f>B471</f>
        <v>3.9381252395114002E-4</v>
      </c>
    </row>
    <row r="337" spans="1:9" s="27" customFormat="1">
      <c r="B337" s="27" t="s">
        <v>51</v>
      </c>
      <c r="E337" s="27">
        <f>E49</f>
        <v>2.2999999999999998</v>
      </c>
      <c r="F337" s="27">
        <f>E337*(365.25/7)</f>
        <v>120.01071428571429</v>
      </c>
      <c r="G337" s="27">
        <v>1</v>
      </c>
      <c r="H337" s="28"/>
      <c r="I337" s="27">
        <f>F337*H339</f>
        <v>1.1787823157463181E-2</v>
      </c>
    </row>
    <row r="338" spans="1:9">
      <c r="A338" s="20"/>
      <c r="C338" s="27" t="s">
        <v>51</v>
      </c>
      <c r="D338" s="27"/>
      <c r="E338" s="20">
        <f>G338*E337</f>
        <v>2.2999999999999998</v>
      </c>
      <c r="F338" s="20">
        <f>E338*(365.25/7)</f>
        <v>120.01071428571429</v>
      </c>
      <c r="G338" s="20">
        <v>1</v>
      </c>
    </row>
    <row r="339" spans="1:9">
      <c r="A339" s="20"/>
      <c r="C339" s="27"/>
      <c r="D339" s="37" t="s">
        <v>235</v>
      </c>
      <c r="H339" s="26">
        <f>B509</f>
        <v>9.8223089726800898E-5</v>
      </c>
    </row>
    <row r="340" spans="1:9" s="27" customFormat="1">
      <c r="B340" s="27" t="s">
        <v>52</v>
      </c>
      <c r="E340" s="27">
        <f>(E346-SUM(E343,E337,E331,E322,E314,E304))/2</f>
        <v>2.1499999999999986</v>
      </c>
      <c r="F340" s="27">
        <f>E340*(365.25/7)</f>
        <v>112.1839285714285</v>
      </c>
      <c r="G340" s="27">
        <v>1</v>
      </c>
      <c r="H340" s="28"/>
      <c r="I340" s="27">
        <f>F340*H342</f>
        <v>1.1019052081976444E-2</v>
      </c>
    </row>
    <row r="341" spans="1:9">
      <c r="A341" s="20"/>
      <c r="C341" s="27" t="s">
        <v>52</v>
      </c>
      <c r="D341" s="27"/>
      <c r="E341" s="20">
        <f>G341*E340</f>
        <v>2.1499999999999986</v>
      </c>
      <c r="F341" s="20">
        <f>E341*(365.25/7)</f>
        <v>112.1839285714285</v>
      </c>
      <c r="G341" s="20">
        <v>1</v>
      </c>
    </row>
    <row r="342" spans="1:9">
      <c r="A342" s="20"/>
      <c r="C342" s="27"/>
      <c r="D342" s="37" t="s">
        <v>235</v>
      </c>
      <c r="H342" s="26">
        <f>B509</f>
        <v>9.8223089726800898E-5</v>
      </c>
    </row>
    <row r="343" spans="1:9" s="27" customFormat="1">
      <c r="B343" s="27" t="s">
        <v>53</v>
      </c>
      <c r="E343" s="27">
        <f>E51</f>
        <v>1.3</v>
      </c>
      <c r="F343" s="27">
        <f>E343*(365.25/7)</f>
        <v>67.832142857142856</v>
      </c>
      <c r="G343" s="27">
        <v>1</v>
      </c>
      <c r="H343" s="28"/>
      <c r="I343" s="27">
        <f>F343*H345</f>
        <v>6.6626826542183189E-3</v>
      </c>
    </row>
    <row r="344" spans="1:9">
      <c r="A344" s="20"/>
      <c r="C344" s="27" t="s">
        <v>53</v>
      </c>
      <c r="D344" s="27"/>
      <c r="E344" s="20">
        <f>G344*E343</f>
        <v>1.3</v>
      </c>
      <c r="F344" s="20">
        <f>E344*(365.25/7)</f>
        <v>67.832142857142856</v>
      </c>
      <c r="G344" s="20">
        <v>1</v>
      </c>
    </row>
    <row r="345" spans="1:9">
      <c r="A345" s="20"/>
      <c r="C345" s="27"/>
      <c r="D345" s="37" t="s">
        <v>235</v>
      </c>
      <c r="H345" s="26">
        <f>B509</f>
        <v>9.8223089726800898E-5</v>
      </c>
    </row>
    <row r="346" spans="1:9" s="31" customFormat="1">
      <c r="A346" s="31" t="s">
        <v>236</v>
      </c>
      <c r="E346" s="31">
        <f>E43</f>
        <v>47.3</v>
      </c>
      <c r="F346" s="31">
        <f>E346*(365.25/7)</f>
        <v>2468.0464285714284</v>
      </c>
      <c r="H346" s="32"/>
      <c r="I346" s="31">
        <f>SUM(I304,I311,I314,I322,I331,I337,I340,I343)</f>
        <v>0.37860727197617094</v>
      </c>
    </row>
    <row r="347" spans="1:9">
      <c r="C347" s="27"/>
      <c r="D347" s="27"/>
      <c r="F347" s="27"/>
    </row>
    <row r="348" spans="1:9" s="27" customFormat="1">
      <c r="A348" s="27" t="s">
        <v>54</v>
      </c>
      <c r="H348" s="28"/>
    </row>
    <row r="349" spans="1:9" s="27" customFormat="1">
      <c r="B349" s="27" t="s">
        <v>237</v>
      </c>
      <c r="E349" s="27">
        <v>0</v>
      </c>
      <c r="F349" s="27">
        <f>E349*(365.25/7)</f>
        <v>0</v>
      </c>
      <c r="G349" s="27">
        <v>1</v>
      </c>
      <c r="H349" s="28"/>
      <c r="I349" s="27">
        <f>F349*H351</f>
        <v>0</v>
      </c>
    </row>
    <row r="350" spans="1:9">
      <c r="C350" s="27" t="s">
        <v>237</v>
      </c>
      <c r="D350" s="27"/>
      <c r="E350" s="20">
        <f>G350*E349</f>
        <v>0</v>
      </c>
      <c r="F350" s="20">
        <f>E350*(365.25/7)</f>
        <v>0</v>
      </c>
      <c r="G350" s="20">
        <v>1</v>
      </c>
    </row>
    <row r="351" spans="1:9">
      <c r="C351" s="27"/>
      <c r="D351" s="37" t="s">
        <v>238</v>
      </c>
      <c r="H351" s="26">
        <f>B545</f>
        <v>3.824755326939E-5</v>
      </c>
    </row>
    <row r="352" spans="1:9" s="27" customFormat="1">
      <c r="B352" s="27" t="s">
        <v>239</v>
      </c>
      <c r="E352" s="27">
        <v>0</v>
      </c>
      <c r="F352" s="27">
        <f>E352*(365.25/7)</f>
        <v>0</v>
      </c>
      <c r="G352" s="27">
        <v>1</v>
      </c>
      <c r="H352" s="28"/>
      <c r="I352" s="27">
        <f>F352*H354</f>
        <v>0</v>
      </c>
    </row>
    <row r="353" spans="1:9">
      <c r="C353" s="27" t="s">
        <v>239</v>
      </c>
      <c r="D353" s="27"/>
      <c r="E353" s="20">
        <f>G353*E352</f>
        <v>0</v>
      </c>
      <c r="F353" s="20">
        <f>E353*(365.25/7)</f>
        <v>0</v>
      </c>
      <c r="G353" s="20">
        <v>1</v>
      </c>
    </row>
    <row r="354" spans="1:9">
      <c r="C354" s="27"/>
      <c r="D354" s="37" t="s">
        <v>240</v>
      </c>
      <c r="H354" s="26">
        <f>B546</f>
        <v>5.6504860152661899E-5</v>
      </c>
    </row>
    <row r="355" spans="1:9" s="27" customFormat="1">
      <c r="B355" s="27" t="s">
        <v>241</v>
      </c>
      <c r="E355" s="27">
        <v>0</v>
      </c>
      <c r="F355" s="27">
        <f>E355*(365.25/7)</f>
        <v>0</v>
      </c>
      <c r="G355" s="27">
        <v>1</v>
      </c>
      <c r="H355" s="28"/>
      <c r="I355" s="27">
        <f>F355*H357</f>
        <v>0</v>
      </c>
    </row>
    <row r="356" spans="1:9">
      <c r="C356" s="27" t="s">
        <v>241</v>
      </c>
      <c r="D356" s="27"/>
      <c r="E356" s="20">
        <f>G356*E355</f>
        <v>0</v>
      </c>
      <c r="F356" s="20">
        <f>E356*(365.25/7)</f>
        <v>0</v>
      </c>
      <c r="G356" s="20">
        <v>1</v>
      </c>
    </row>
    <row r="357" spans="1:9">
      <c r="C357" s="27"/>
      <c r="D357" s="37" t="s">
        <v>242</v>
      </c>
      <c r="H357" s="26">
        <f>B547</f>
        <v>9.3256242008266403E-5</v>
      </c>
    </row>
    <row r="358" spans="1:9" s="27" customFormat="1">
      <c r="B358" s="27" t="s">
        <v>243</v>
      </c>
      <c r="E358" s="27">
        <v>0</v>
      </c>
      <c r="F358" s="27">
        <f>E358*(365.25/7)</f>
        <v>0</v>
      </c>
      <c r="G358" s="27">
        <v>1</v>
      </c>
      <c r="H358" s="28"/>
      <c r="I358" s="27">
        <f>F358*H360</f>
        <v>0</v>
      </c>
    </row>
    <row r="359" spans="1:9">
      <c r="C359" s="27" t="s">
        <v>243</v>
      </c>
      <c r="D359" s="27"/>
      <c r="E359" s="20">
        <f>G359*E358</f>
        <v>0</v>
      </c>
      <c r="F359" s="20">
        <f>E359*(365.25/7)</f>
        <v>0</v>
      </c>
      <c r="G359" s="20">
        <v>1</v>
      </c>
    </row>
    <row r="360" spans="1:9">
      <c r="C360" s="27"/>
      <c r="D360" s="37" t="s">
        <v>244</v>
      </c>
      <c r="H360" s="26">
        <f>B548</f>
        <v>8.2876669036578793E-5</v>
      </c>
    </row>
    <row r="361" spans="1:9" s="31" customFormat="1">
      <c r="A361" s="31" t="s">
        <v>245</v>
      </c>
      <c r="E361" s="31">
        <v>0</v>
      </c>
      <c r="F361" s="31">
        <f>E361*(365.25/7)</f>
        <v>0</v>
      </c>
      <c r="H361" s="39"/>
      <c r="I361" s="40">
        <f>SUM(I349,I352,I355,I358)</f>
        <v>0</v>
      </c>
    </row>
    <row r="362" spans="1:9">
      <c r="C362" s="27"/>
      <c r="D362" s="27"/>
      <c r="F362" s="27"/>
    </row>
    <row r="363" spans="1:9" s="27" customFormat="1">
      <c r="A363" s="27" t="s">
        <v>55</v>
      </c>
      <c r="H363" s="28"/>
    </row>
    <row r="364" spans="1:9" s="27" customFormat="1">
      <c r="B364" s="27" t="s">
        <v>56</v>
      </c>
      <c r="E364" s="27">
        <f>E54</f>
        <v>9.1999999999999993</v>
      </c>
      <c r="F364" s="27">
        <f>E364*(365.25/7)</f>
        <v>480.04285714285714</v>
      </c>
      <c r="G364" s="27">
        <v>0.98571428571428577</v>
      </c>
      <c r="H364" s="28"/>
      <c r="I364" s="27">
        <f>SUM(I365,I367,I369)</f>
        <v>2.6640288969493199E-2</v>
      </c>
    </row>
    <row r="365" spans="1:9">
      <c r="C365" s="27" t="s">
        <v>246</v>
      </c>
      <c r="D365" s="27"/>
      <c r="E365" s="20">
        <f>G365*E364</f>
        <v>3.3295238095238093</v>
      </c>
      <c r="F365" s="20">
        <f>E365*(365.25/7)</f>
        <v>173.72979591836733</v>
      </c>
      <c r="G365" s="20">
        <v>0.3619047619047619</v>
      </c>
      <c r="I365" s="20">
        <f>F365*H366</f>
        <v>9.4478580083762892E-3</v>
      </c>
    </row>
    <row r="366" spans="1:9">
      <c r="C366" s="27"/>
      <c r="D366" s="37" t="s">
        <v>247</v>
      </c>
      <c r="H366" s="26">
        <f>B556</f>
        <v>5.4382484929733503E-5</v>
      </c>
    </row>
    <row r="367" spans="1:9">
      <c r="C367" s="27" t="s">
        <v>248</v>
      </c>
      <c r="D367" s="27">
        <f>F364-SUM(F365,F369)</f>
        <v>6.8577551020408123</v>
      </c>
      <c r="E367" s="20" t="s">
        <v>105</v>
      </c>
      <c r="F367" s="27" t="e">
        <f>E367*(365.25/7)</f>
        <v>#VALUE!</v>
      </c>
      <c r="G367" s="20">
        <v>1.4285714285714235E-2</v>
      </c>
      <c r="I367" s="20">
        <f>D367*H368</f>
        <v>9.0730728878409765E-4</v>
      </c>
    </row>
    <row r="368" spans="1:9">
      <c r="C368" s="27"/>
      <c r="D368" s="37" t="s">
        <v>165</v>
      </c>
      <c r="F368" s="27"/>
      <c r="H368" s="26">
        <f>B482</f>
        <v>1.32303833438743E-4</v>
      </c>
    </row>
    <row r="369" spans="1:9">
      <c r="C369" s="27" t="s">
        <v>249</v>
      </c>
      <c r="D369" s="27"/>
      <c r="E369" s="20">
        <f>G369*E364</f>
        <v>5.7390476190476187</v>
      </c>
      <c r="F369" s="20">
        <f>E369*(365.25/7)</f>
        <v>299.45530612244897</v>
      </c>
      <c r="G369" s="20">
        <v>0.62380952380952381</v>
      </c>
      <c r="I369" s="20">
        <f>F369*H370</f>
        <v>1.6285123672332813E-2</v>
      </c>
    </row>
    <row r="370" spans="1:9">
      <c r="C370" s="27"/>
      <c r="D370" s="34" t="s">
        <v>247</v>
      </c>
      <c r="H370" s="26">
        <f>B556</f>
        <v>5.4382484929733503E-5</v>
      </c>
    </row>
    <row r="371" spans="1:9" s="27" customFormat="1">
      <c r="B371" s="27" t="s">
        <v>57</v>
      </c>
      <c r="E371" s="27" t="s">
        <v>105</v>
      </c>
      <c r="F371" s="27" t="e">
        <f>E371*(365.25/7)</f>
        <v>#VALUE!</v>
      </c>
      <c r="G371" s="27">
        <v>1</v>
      </c>
      <c r="H371" s="28"/>
      <c r="I371" s="27">
        <f>0</f>
        <v>0</v>
      </c>
    </row>
    <row r="372" spans="1:9">
      <c r="C372" s="27" t="s">
        <v>57</v>
      </c>
      <c r="D372" s="27"/>
      <c r="E372" s="20" t="s">
        <v>105</v>
      </c>
      <c r="F372" s="27" t="e">
        <f>E372*(365.25/7)</f>
        <v>#VALUE!</v>
      </c>
      <c r="G372" s="20">
        <v>1</v>
      </c>
    </row>
    <row r="373" spans="1:9" s="27" customFormat="1">
      <c r="B373" s="27" t="s">
        <v>250</v>
      </c>
      <c r="E373" s="27">
        <f>E56</f>
        <v>5.9</v>
      </c>
      <c r="F373" s="27">
        <f>E373*(365.25/7)</f>
        <v>307.85357142857146</v>
      </c>
      <c r="G373" s="27">
        <v>0.99310344827586206</v>
      </c>
      <c r="H373" s="28"/>
      <c r="I373" s="27">
        <f>SUM(I374,I375)</f>
        <v>4.4710165357068579E-2</v>
      </c>
    </row>
    <row r="374" spans="1:9">
      <c r="C374" s="27" t="s">
        <v>251</v>
      </c>
      <c r="D374" s="27"/>
      <c r="E374" s="20">
        <f>G374*E373</f>
        <v>1.2613793103448276</v>
      </c>
      <c r="F374" s="20">
        <f>E374*(365.25/7)</f>
        <v>65.81697044334976</v>
      </c>
      <c r="G374" s="20">
        <v>0.21379310344827587</v>
      </c>
      <c r="I374" s="20">
        <f>F374*H376</f>
        <v>9.6251050421467081E-3</v>
      </c>
    </row>
    <row r="375" spans="1:9">
      <c r="C375" s="27" t="s">
        <v>252</v>
      </c>
      <c r="D375" s="27"/>
      <c r="E375" s="20">
        <f>G375*E373</f>
        <v>4.5979310344827589</v>
      </c>
      <c r="F375" s="20">
        <f>E375*(365.25/7)</f>
        <v>239.91347290640397</v>
      </c>
      <c r="G375" s="20">
        <v>0.77931034482758621</v>
      </c>
      <c r="I375" s="20">
        <f>F375*H376</f>
        <v>3.5085060314921868E-2</v>
      </c>
    </row>
    <row r="376" spans="1:9">
      <c r="C376" s="27"/>
      <c r="D376" s="37" t="s">
        <v>169</v>
      </c>
      <c r="H376" s="26">
        <f>B485</f>
        <v>1.4624047532590801E-4</v>
      </c>
      <c r="I376" s="41"/>
    </row>
    <row r="377" spans="1:9" s="27" customFormat="1">
      <c r="B377" s="27" t="s">
        <v>59</v>
      </c>
      <c r="E377" s="27">
        <f>E57</f>
        <v>25.5</v>
      </c>
      <c r="F377" s="27">
        <f>E377*(365.25/7)</f>
        <v>1330.5535714285716</v>
      </c>
      <c r="G377" s="27">
        <v>0.99760191846522783</v>
      </c>
      <c r="H377" s="28"/>
      <c r="I377" s="27">
        <f>SUM(I378,I380,I381,I382,I383,I384,I385)</f>
        <v>4.1431282656568758E-2</v>
      </c>
    </row>
    <row r="378" spans="1:9">
      <c r="A378" s="20"/>
      <c r="C378" s="27" t="s">
        <v>253</v>
      </c>
      <c r="D378" s="27"/>
      <c r="E378" s="20">
        <f>G378*E377</f>
        <v>4.2194244604316546</v>
      </c>
      <c r="F378" s="20">
        <f>E378*(365.25/7)</f>
        <v>220.16354059609455</v>
      </c>
      <c r="G378" s="20">
        <v>0.16546762589928057</v>
      </c>
      <c r="I378" s="20">
        <f>F378*H379</f>
        <v>6.5552105357186471E-3</v>
      </c>
    </row>
    <row r="379" spans="1:9">
      <c r="A379" s="20"/>
      <c r="C379" s="27"/>
      <c r="D379" s="3" t="s">
        <v>253</v>
      </c>
      <c r="H379" s="26">
        <f>B524</f>
        <v>2.9774278329510701E-5</v>
      </c>
    </row>
    <row r="380" spans="1:9">
      <c r="A380" s="20"/>
      <c r="C380" s="27" t="s">
        <v>254</v>
      </c>
      <c r="D380" s="27"/>
      <c r="E380" s="20">
        <f>G380*E377</f>
        <v>1.6510791366906474</v>
      </c>
      <c r="F380" s="20">
        <f t="shared" ref="F380:F385" si="2">E380*(365.25/7)</f>
        <v>86.150950668036998</v>
      </c>
      <c r="G380" s="20">
        <v>6.4748201438848921E-2</v>
      </c>
      <c r="I380" s="20">
        <f>F380*H386</f>
        <v>2.7137001362044755E-3</v>
      </c>
    </row>
    <row r="381" spans="1:9">
      <c r="A381" s="20"/>
      <c r="C381" s="27" t="s">
        <v>255</v>
      </c>
      <c r="D381" s="27"/>
      <c r="E381" s="20">
        <f>G381*E377</f>
        <v>1.2841726618705036</v>
      </c>
      <c r="F381" s="20">
        <f t="shared" si="2"/>
        <v>67.006294964028783</v>
      </c>
      <c r="G381" s="20">
        <v>5.0359712230215826E-2</v>
      </c>
      <c r="I381" s="20">
        <f>F381*H386</f>
        <v>2.1106556614923699E-3</v>
      </c>
    </row>
    <row r="382" spans="1:9">
      <c r="A382" s="20"/>
      <c r="C382" s="27" t="s">
        <v>256</v>
      </c>
      <c r="D382" s="27"/>
      <c r="E382" s="20">
        <f>G382*E377</f>
        <v>4.2194244604316546</v>
      </c>
      <c r="F382" s="20">
        <f t="shared" si="2"/>
        <v>220.16354059609455</v>
      </c>
      <c r="G382" s="20">
        <v>0.16546762589928057</v>
      </c>
      <c r="I382" s="20">
        <f>F382*$H$386</f>
        <v>6.9350114591892149E-3</v>
      </c>
    </row>
    <row r="383" spans="1:9">
      <c r="A383" s="20"/>
      <c r="C383" s="27" t="s">
        <v>257</v>
      </c>
      <c r="D383" s="27"/>
      <c r="E383" s="20">
        <f>G383*E377</f>
        <v>5.5647482014388485</v>
      </c>
      <c r="F383" s="20">
        <f t="shared" si="2"/>
        <v>290.36061151079133</v>
      </c>
      <c r="G383" s="20">
        <v>0.21822541966426856</v>
      </c>
      <c r="I383" s="20">
        <f>F383*H386</f>
        <v>9.1461745331336015E-3</v>
      </c>
    </row>
    <row r="384" spans="1:9">
      <c r="A384" s="20"/>
      <c r="C384" s="27" t="s">
        <v>258</v>
      </c>
      <c r="D384" s="27"/>
      <c r="E384" s="20">
        <f>G384*E377</f>
        <v>6.9100719424460424</v>
      </c>
      <c r="F384" s="20">
        <f t="shared" si="2"/>
        <v>360.55768242548817</v>
      </c>
      <c r="G384" s="20">
        <v>0.27098321342925658</v>
      </c>
      <c r="I384" s="20">
        <f>F384*H386</f>
        <v>1.1357337607077989E-2</v>
      </c>
    </row>
    <row r="385" spans="1:9">
      <c r="A385" s="20"/>
      <c r="C385" s="27" t="s">
        <v>259</v>
      </c>
      <c r="D385" s="27"/>
      <c r="E385" s="20">
        <f>G385*E377</f>
        <v>1.5899280575539569</v>
      </c>
      <c r="F385" s="20">
        <f t="shared" si="2"/>
        <v>82.960174717368972</v>
      </c>
      <c r="G385" s="20">
        <v>6.235011990407674E-2</v>
      </c>
      <c r="I385" s="20">
        <f>F385*H386</f>
        <v>2.613192723752458E-3</v>
      </c>
    </row>
    <row r="386" spans="1:9">
      <c r="A386" s="20"/>
      <c r="C386" s="27"/>
      <c r="D386" s="3" t="s">
        <v>260</v>
      </c>
      <c r="H386" s="26">
        <f>B525</f>
        <v>3.1499363792990501E-5</v>
      </c>
    </row>
    <row r="387" spans="1:9" s="27" customFormat="1">
      <c r="B387" s="27" t="s">
        <v>60</v>
      </c>
      <c r="E387" s="27">
        <f>E58</f>
        <v>3.5</v>
      </c>
      <c r="F387" s="27">
        <f>E387*(365.25/7)</f>
        <v>182.625</v>
      </c>
      <c r="G387" s="27">
        <v>1</v>
      </c>
      <c r="H387" s="28"/>
      <c r="I387" s="27">
        <f>F387*H390</f>
        <v>5.3032144896646583E-3</v>
      </c>
    </row>
    <row r="388" spans="1:9">
      <c r="A388" s="20"/>
      <c r="C388" s="27" t="s">
        <v>261</v>
      </c>
      <c r="D388" s="27"/>
      <c r="E388" s="20">
        <f>G388*E387</f>
        <v>3.5</v>
      </c>
      <c r="F388" s="20">
        <f>E388*(365.25/7)</f>
        <v>182.625</v>
      </c>
      <c r="G388" s="20">
        <v>1</v>
      </c>
    </row>
    <row r="389" spans="1:9">
      <c r="A389" s="20"/>
      <c r="C389" s="27" t="s">
        <v>262</v>
      </c>
      <c r="D389" s="27"/>
      <c r="E389" s="20" t="s">
        <v>263</v>
      </c>
      <c r="F389" s="20" t="e">
        <f>E389*(365.25/7)</f>
        <v>#VALUE!</v>
      </c>
    </row>
    <row r="390" spans="1:9">
      <c r="A390" s="20"/>
      <c r="C390" s="27"/>
      <c r="D390" s="37" t="s">
        <v>264</v>
      </c>
      <c r="H390" s="26">
        <f>B523</f>
        <v>2.9038819929717501E-5</v>
      </c>
    </row>
    <row r="391" spans="1:9" s="27" customFormat="1">
      <c r="B391" s="27" t="s">
        <v>61</v>
      </c>
      <c r="E391" s="27">
        <f>E400-SUM(E364,E373,E377,E387)</f>
        <v>4.6999999999999957</v>
      </c>
      <c r="F391" s="27">
        <f>E391*(365.25/7)</f>
        <v>245.2392857142855</v>
      </c>
      <c r="G391" s="27">
        <v>1</v>
      </c>
      <c r="H391" s="28"/>
      <c r="I391" s="27">
        <f>SUM(I392,I394,I398)</f>
        <v>1.4156976638195257E-2</v>
      </c>
    </row>
    <row r="392" spans="1:9">
      <c r="A392" s="20"/>
      <c r="C392" s="27" t="s">
        <v>265</v>
      </c>
      <c r="D392" s="27"/>
      <c r="E392" s="20">
        <f>G392*E391</f>
        <v>0.87037037037036968</v>
      </c>
      <c r="F392" s="20">
        <f>E392*(365.25/7)</f>
        <v>45.414682539682502</v>
      </c>
      <c r="G392" s="20">
        <v>0.1851851851851852</v>
      </c>
      <c r="I392" s="20">
        <f>F392*H393</f>
        <v>3.6629808335318726E-3</v>
      </c>
    </row>
    <row r="393" spans="1:9">
      <c r="A393" s="20"/>
      <c r="C393" s="27"/>
      <c r="D393" s="37" t="s">
        <v>266</v>
      </c>
      <c r="H393" s="26">
        <f>B557</f>
        <v>8.0656312643630801E-5</v>
      </c>
    </row>
    <row r="394" spans="1:9">
      <c r="C394" s="27" t="s">
        <v>267</v>
      </c>
      <c r="D394" s="27"/>
      <c r="E394" s="20">
        <f>G394*E391</f>
        <v>0.98641975308641894</v>
      </c>
      <c r="F394" s="20">
        <f>E394*(365.25/7)</f>
        <v>51.469973544973506</v>
      </c>
      <c r="G394" s="20">
        <v>0.20987654320987656</v>
      </c>
      <c r="I394" s="20">
        <f>F394*H395</f>
        <v>2.7029989193829932E-3</v>
      </c>
    </row>
    <row r="395" spans="1:9">
      <c r="C395" s="27"/>
      <c r="D395" s="37" t="s">
        <v>226</v>
      </c>
      <c r="H395" s="26">
        <f>B536</f>
        <v>5.2516034752206799E-5</v>
      </c>
    </row>
    <row r="396" spans="1:9">
      <c r="C396" s="27" t="s">
        <v>268</v>
      </c>
      <c r="D396" s="42">
        <f>F391-SUM(F392,F394,F398)</f>
        <v>0</v>
      </c>
      <c r="E396" s="20" t="s">
        <v>105</v>
      </c>
      <c r="F396" s="20" t="e">
        <f>E396*(365.25/7)</f>
        <v>#VALUE!</v>
      </c>
      <c r="G396" s="20">
        <v>0</v>
      </c>
      <c r="I396" s="20">
        <v>0</v>
      </c>
    </row>
    <row r="397" spans="1:9">
      <c r="C397" s="27"/>
      <c r="D397" s="37" t="s">
        <v>268</v>
      </c>
      <c r="H397" s="26">
        <f>B531</f>
        <v>5.5162550217499002E-5</v>
      </c>
    </row>
    <row r="398" spans="1:9">
      <c r="C398" s="27" t="s">
        <v>269</v>
      </c>
      <c r="D398" s="27"/>
      <c r="E398" s="20">
        <f>G398*E391</f>
        <v>2.8432098765432072</v>
      </c>
      <c r="F398" s="20">
        <f>E398*(365.25/7)</f>
        <v>148.3546296296295</v>
      </c>
      <c r="G398" s="20">
        <v>0.60493827160493829</v>
      </c>
      <c r="I398" s="20">
        <f>F398*H399</f>
        <v>7.7909968852803912E-3</v>
      </c>
    </row>
    <row r="399" spans="1:9">
      <c r="C399" s="27"/>
      <c r="D399" s="37" t="s">
        <v>226</v>
      </c>
      <c r="H399" s="26">
        <f>B536</f>
        <v>5.2516034752206799E-5</v>
      </c>
    </row>
    <row r="400" spans="1:9" s="31" customFormat="1">
      <c r="A400" s="31" t="s">
        <v>270</v>
      </c>
      <c r="E400" s="31">
        <f>E53</f>
        <v>48.8</v>
      </c>
      <c r="F400" s="31">
        <f>E400*(365.25/7)</f>
        <v>2546.3142857142857</v>
      </c>
      <c r="H400" s="32"/>
      <c r="I400" s="31">
        <f>SUM(I364,I371,I373,I377,I387,I391)</f>
        <v>0.13224192811099045</v>
      </c>
    </row>
    <row r="401" spans="1:9">
      <c r="C401" s="27"/>
      <c r="D401" s="27"/>
      <c r="F401" s="27"/>
    </row>
    <row r="402" spans="1:9" s="27" customFormat="1">
      <c r="A402" s="27" t="s">
        <v>62</v>
      </c>
      <c r="H402" s="28"/>
    </row>
    <row r="403" spans="1:9" s="27" customFormat="1">
      <c r="B403" s="27" t="s">
        <v>63</v>
      </c>
      <c r="E403" s="27">
        <f>E61</f>
        <v>25.8</v>
      </c>
      <c r="F403" s="27">
        <f>E403*(365.25/7)</f>
        <v>1346.207142857143</v>
      </c>
      <c r="G403" s="27">
        <v>0.9659574468085107</v>
      </c>
      <c r="H403" s="28"/>
      <c r="I403" s="27">
        <f>F403*H408</f>
        <v>3.9092266809528056E-2</v>
      </c>
    </row>
    <row r="404" spans="1:9">
      <c r="C404" s="27" t="s">
        <v>271</v>
      </c>
      <c r="D404" s="27"/>
      <c r="E404" s="20">
        <f>G404*E403</f>
        <v>23.750638297872342</v>
      </c>
      <c r="F404" s="20">
        <f>E404*(365.25/7)</f>
        <v>1239.2743768996961</v>
      </c>
      <c r="G404" s="20">
        <v>0.92056737588652493</v>
      </c>
    </row>
    <row r="405" spans="1:9">
      <c r="C405" s="27" t="s">
        <v>272</v>
      </c>
      <c r="D405" s="27"/>
      <c r="E405" s="20">
        <f>G405*E403</f>
        <v>1.1710638297872342</v>
      </c>
      <c r="F405" s="20">
        <f>E405*(365.25/7)</f>
        <v>61.104437689969615</v>
      </c>
      <c r="G405" s="20">
        <v>4.5390070921985819E-2</v>
      </c>
    </row>
    <row r="406" spans="1:9">
      <c r="C406" s="27" t="s">
        <v>273</v>
      </c>
      <c r="D406" s="27"/>
      <c r="E406" s="20" t="s">
        <v>105</v>
      </c>
      <c r="F406" s="20" t="e">
        <f>E406*(365.25/7)</f>
        <v>#VALUE!</v>
      </c>
      <c r="G406" s="20">
        <v>3.40425531914893E-2</v>
      </c>
    </row>
    <row r="407" spans="1:9">
      <c r="C407" s="27" t="s">
        <v>274</v>
      </c>
      <c r="D407" s="27"/>
      <c r="E407" s="20">
        <f>G407*E403</f>
        <v>0.8051063829787235</v>
      </c>
      <c r="F407" s="20">
        <f>E407*(365.25/7)</f>
        <v>42.009300911854112</v>
      </c>
      <c r="G407" s="20">
        <v>3.1205673758865252E-2</v>
      </c>
    </row>
    <row r="408" spans="1:9">
      <c r="C408" s="27"/>
      <c r="D408" s="37" t="s">
        <v>264</v>
      </c>
      <c r="H408" s="26">
        <f>B523</f>
        <v>2.9038819929717501E-5</v>
      </c>
    </row>
    <row r="409" spans="1:9" s="27" customFormat="1">
      <c r="B409" s="27" t="s">
        <v>64</v>
      </c>
      <c r="E409" s="27">
        <f>E62</f>
        <v>4.8</v>
      </c>
      <c r="F409" s="27">
        <f>E409*(365.25/7)</f>
        <v>250.45714285714286</v>
      </c>
      <c r="G409" s="27">
        <v>1</v>
      </c>
      <c r="H409" s="28"/>
      <c r="I409" s="27">
        <f>F409*H411</f>
        <v>7.2729798715401028E-3</v>
      </c>
    </row>
    <row r="410" spans="1:9">
      <c r="C410" s="27" t="s">
        <v>64</v>
      </c>
      <c r="D410" s="27"/>
      <c r="E410" s="20">
        <f>G410*E409</f>
        <v>4.8</v>
      </c>
      <c r="F410" s="20">
        <f>E410*(365.25/7)</f>
        <v>250.45714285714286</v>
      </c>
      <c r="G410" s="20">
        <v>1</v>
      </c>
    </row>
    <row r="411" spans="1:9">
      <c r="C411" s="27"/>
      <c r="D411" s="37" t="s">
        <v>264</v>
      </c>
      <c r="H411" s="26">
        <f>B523</f>
        <v>2.9038819929717501E-5</v>
      </c>
    </row>
    <row r="412" spans="1:9" s="27" customFormat="1">
      <c r="B412" s="27" t="s">
        <v>65</v>
      </c>
      <c r="E412" s="27">
        <f>E63</f>
        <v>3.9</v>
      </c>
      <c r="F412" s="27">
        <f>E412*(365.25/7)</f>
        <v>203.49642857142857</v>
      </c>
      <c r="G412" s="27">
        <v>1</v>
      </c>
      <c r="H412" s="28"/>
      <c r="I412" s="27">
        <f>0</f>
        <v>0</v>
      </c>
    </row>
    <row r="413" spans="1:9">
      <c r="C413" s="27" t="s">
        <v>65</v>
      </c>
      <c r="D413" s="27"/>
      <c r="E413" s="20">
        <f>G413*E412</f>
        <v>3.9</v>
      </c>
      <c r="F413" s="20">
        <f>E413*(365.25/7)</f>
        <v>203.49642857142857</v>
      </c>
      <c r="G413" s="20">
        <v>1</v>
      </c>
    </row>
    <row r="414" spans="1:9" s="27" customFormat="1">
      <c r="B414" s="27" t="s">
        <v>66</v>
      </c>
      <c r="E414" s="27">
        <f>E424-SUM(E418,E412,E409,E403)</f>
        <v>0.20000000000000284</v>
      </c>
      <c r="F414" s="27">
        <f>E414*(365.25/7)</f>
        <v>10.435714285714434</v>
      </c>
      <c r="G414" s="27">
        <v>1</v>
      </c>
      <c r="H414" s="28"/>
      <c r="I414" s="27">
        <f>F414*AVERAGE(H416:H417)</f>
        <v>6.4545240158390233E-4</v>
      </c>
    </row>
    <row r="415" spans="1:9">
      <c r="C415" s="27" t="s">
        <v>66</v>
      </c>
      <c r="D415" s="27"/>
      <c r="E415" s="20">
        <f>G415*E414</f>
        <v>0.20000000000000284</v>
      </c>
      <c r="F415" s="20">
        <f>E415*(365.25/7)</f>
        <v>10.435714285714434</v>
      </c>
      <c r="G415" s="20">
        <v>1</v>
      </c>
    </row>
    <row r="416" spans="1:9">
      <c r="C416" s="27"/>
      <c r="D416" s="1" t="s">
        <v>144</v>
      </c>
      <c r="H416" s="26">
        <f>B541</f>
        <v>6.1464811934113902E-5</v>
      </c>
    </row>
    <row r="417" spans="1:12">
      <c r="C417" s="27"/>
      <c r="D417" s="1" t="s">
        <v>275</v>
      </c>
      <c r="H417" s="26">
        <f>B542</f>
        <v>6.2235853667179795E-5</v>
      </c>
    </row>
    <row r="418" spans="1:12" s="27" customFormat="1">
      <c r="B418" s="27" t="s">
        <v>67</v>
      </c>
      <c r="E418" s="27">
        <f>E65</f>
        <v>3.9</v>
      </c>
      <c r="F418" s="27">
        <f>E418*(365.25/7)</f>
        <v>203.49642857142857</v>
      </c>
      <c r="G418" s="27">
        <v>1</v>
      </c>
      <c r="H418" s="28"/>
      <c r="I418" s="27">
        <f>F418*AVERAGE(H420:H422)</f>
        <v>0.13331143109132981</v>
      </c>
    </row>
    <row r="419" spans="1:12">
      <c r="C419" s="27" t="s">
        <v>67</v>
      </c>
      <c r="D419" s="27"/>
      <c r="E419" s="20">
        <f>G419*E418</f>
        <v>3.9</v>
      </c>
      <c r="F419" s="20">
        <f>E419*(365.25/7)</f>
        <v>203.49642857142857</v>
      </c>
      <c r="G419" s="20">
        <v>1</v>
      </c>
    </row>
    <row r="420" spans="1:12">
      <c r="C420" s="27"/>
      <c r="D420" s="3" t="s">
        <v>224</v>
      </c>
      <c r="H420" s="26">
        <f>B552</f>
        <v>6.4416922067432405E-5</v>
      </c>
    </row>
    <row r="421" spans="1:12">
      <c r="C421" s="27"/>
      <c r="D421" s="34" t="s">
        <v>193</v>
      </c>
      <c r="H421" s="26">
        <f>B511</f>
        <v>1.81334312242693E-3</v>
      </c>
    </row>
    <row r="422" spans="1:12">
      <c r="C422" s="27"/>
      <c r="D422" s="30" t="s">
        <v>276</v>
      </c>
      <c r="F422" s="27"/>
      <c r="H422" s="26">
        <f>B510</f>
        <v>8.75535292208143E-5</v>
      </c>
    </row>
    <row r="423" spans="1:12">
      <c r="C423" s="27"/>
      <c r="D423" s="27"/>
    </row>
    <row r="424" spans="1:12" s="31" customFormat="1">
      <c r="A424" s="31" t="s">
        <v>277</v>
      </c>
      <c r="E424" s="31">
        <f>E60</f>
        <v>38.6</v>
      </c>
      <c r="F424" s="31">
        <f>E424*(365.25/7)</f>
        <v>2014.0928571428574</v>
      </c>
      <c r="H424" s="32"/>
      <c r="I424" s="31">
        <f>SUM(I403,I409,I412,I414,I418)</f>
        <v>0.18032213017398188</v>
      </c>
    </row>
    <row r="425" spans="1:12">
      <c r="F425" s="27"/>
    </row>
    <row r="426" spans="1:12" s="31" customFormat="1">
      <c r="A426" s="31" t="s">
        <v>278</v>
      </c>
      <c r="E426" s="31">
        <v>0</v>
      </c>
      <c r="F426" s="31">
        <f>E426*(365.25/7)</f>
        <v>0</v>
      </c>
      <c r="H426" s="32"/>
      <c r="I426" s="31">
        <f>0</f>
        <v>0</v>
      </c>
    </row>
    <row r="427" spans="1:12">
      <c r="F427" s="27"/>
    </row>
    <row r="428" spans="1:12" s="31" customFormat="1">
      <c r="A428" s="31" t="s">
        <v>279</v>
      </c>
      <c r="E428" s="31">
        <f>E3</f>
        <v>497.9</v>
      </c>
      <c r="F428" s="31">
        <f>E428*(365.25/7)</f>
        <v>25979.710714285713</v>
      </c>
      <c r="H428" s="32"/>
      <c r="I428" s="40">
        <f>SUM(I424,I400,I361,I346,I301,I289,I251,I234,I200,I154,I135,I122)</f>
        <v>6.9982312983768695</v>
      </c>
    </row>
    <row r="431" spans="1:12" s="43" customFormat="1">
      <c r="A431" s="27" t="s">
        <v>280</v>
      </c>
      <c r="B431" s="27" t="s">
        <v>380</v>
      </c>
      <c r="C431" s="27" t="s">
        <v>282</v>
      </c>
      <c r="D431" s="20"/>
      <c r="E431" s="20"/>
      <c r="F431" s="20"/>
      <c r="G431" s="20"/>
      <c r="H431" s="26"/>
      <c r="I431" s="20"/>
      <c r="J431" s="20"/>
      <c r="K431" s="20"/>
      <c r="L431" s="20"/>
    </row>
    <row r="432" spans="1:12" s="43" customFormat="1">
      <c r="A432" s="27" t="s">
        <v>283</v>
      </c>
      <c r="B432" s="20">
        <f>I122</f>
        <v>0.64398138696323048</v>
      </c>
      <c r="C432" s="20">
        <v>1.4982849187858709</v>
      </c>
      <c r="D432" s="20"/>
      <c r="E432" s="20"/>
      <c r="F432" s="20"/>
      <c r="G432" s="20"/>
      <c r="H432" s="26"/>
      <c r="I432" s="20"/>
      <c r="J432" s="20"/>
      <c r="K432" s="20"/>
      <c r="L432" s="20"/>
    </row>
    <row r="433" spans="1:12" s="43" customFormat="1">
      <c r="A433" s="27" t="s">
        <v>284</v>
      </c>
      <c r="B433" s="20">
        <f>I135</f>
        <v>0.11506251677986623</v>
      </c>
      <c r="C433" s="20">
        <v>0.229285161174478</v>
      </c>
      <c r="D433" s="20"/>
      <c r="E433" s="20"/>
      <c r="F433" s="20"/>
      <c r="G433" s="20"/>
      <c r="H433" s="26"/>
      <c r="I433" s="20"/>
      <c r="J433" s="20"/>
      <c r="K433" s="20"/>
      <c r="L433" s="20"/>
    </row>
    <row r="434" spans="1:12" s="43" customFormat="1">
      <c r="A434" s="27" t="s">
        <v>285</v>
      </c>
      <c r="B434" s="20">
        <f>I154</f>
        <v>0.10488036771157142</v>
      </c>
      <c r="C434" s="20">
        <v>0.25503283659360526</v>
      </c>
      <c r="D434" s="20"/>
      <c r="E434" s="20"/>
      <c r="F434" s="20"/>
      <c r="G434" s="20"/>
      <c r="H434" s="26"/>
      <c r="I434" s="20"/>
      <c r="J434" s="20"/>
      <c r="K434" s="20"/>
      <c r="L434" s="20"/>
    </row>
    <row r="435" spans="1:12" s="43" customFormat="1">
      <c r="A435" s="27" t="s">
        <v>286</v>
      </c>
      <c r="B435" s="20">
        <f>I200</f>
        <v>2.8254160884972936</v>
      </c>
      <c r="C435" s="20">
        <v>4.174658317559186</v>
      </c>
      <c r="D435" s="20"/>
      <c r="E435" s="20"/>
      <c r="F435" s="20"/>
      <c r="G435" s="20"/>
      <c r="H435" s="26"/>
      <c r="I435" s="20"/>
      <c r="J435" s="20"/>
      <c r="K435" s="20"/>
      <c r="L435" s="20"/>
    </row>
    <row r="436" spans="1:12" s="43" customFormat="1">
      <c r="A436" s="27" t="s">
        <v>287</v>
      </c>
      <c r="B436" s="20">
        <f>I234</f>
        <v>0.2023200091188487</v>
      </c>
      <c r="C436" s="20">
        <v>0.39644429579190527</v>
      </c>
      <c r="D436" s="20"/>
      <c r="E436" s="20"/>
      <c r="F436" s="20"/>
      <c r="G436" s="20"/>
      <c r="H436" s="26"/>
      <c r="I436" s="20"/>
      <c r="J436" s="20"/>
      <c r="K436" s="20"/>
      <c r="L436" s="20"/>
    </row>
    <row r="437" spans="1:12" s="43" customFormat="1">
      <c r="A437" s="27" t="s">
        <v>288</v>
      </c>
      <c r="B437" s="20">
        <f>I251</f>
        <v>5.118724120063825E-2</v>
      </c>
      <c r="C437" s="20">
        <v>9.638855451511924E-2</v>
      </c>
      <c r="D437" s="20"/>
      <c r="E437" s="20"/>
      <c r="F437" s="20"/>
      <c r="G437" s="20"/>
      <c r="H437" s="26"/>
      <c r="I437" s="20"/>
      <c r="J437" s="20"/>
      <c r="K437" s="20"/>
      <c r="L437" s="20"/>
    </row>
    <row r="438" spans="1:12" s="43" customFormat="1">
      <c r="A438" s="27" t="s">
        <v>289</v>
      </c>
      <c r="B438" s="20">
        <f>I289</f>
        <v>2.3194839070192472</v>
      </c>
      <c r="C438" s="20">
        <v>5.1148730855003457</v>
      </c>
      <c r="D438" s="20"/>
      <c r="E438" s="20"/>
      <c r="F438" s="27"/>
      <c r="G438" s="44"/>
      <c r="H438" s="26"/>
      <c r="I438" s="20"/>
      <c r="J438" s="20"/>
      <c r="K438" s="20"/>
      <c r="L438" s="20"/>
    </row>
    <row r="439" spans="1:12" s="43" customFormat="1">
      <c r="A439" s="27" t="s">
        <v>290</v>
      </c>
      <c r="B439" s="20">
        <f>I301</f>
        <v>4.4728450825031178E-2</v>
      </c>
      <c r="C439" s="20">
        <v>7.5589227765231581E-2</v>
      </c>
      <c r="D439" s="20"/>
      <c r="E439" s="20"/>
      <c r="F439" s="20"/>
      <c r="G439" s="20"/>
      <c r="H439" s="26"/>
      <c r="I439" s="20"/>
      <c r="J439" s="20"/>
      <c r="K439" s="20"/>
      <c r="L439" s="20"/>
    </row>
    <row r="440" spans="1:12" s="43" customFormat="1">
      <c r="A440" s="27" t="s">
        <v>291</v>
      </c>
      <c r="B440" s="43">
        <f>I346</f>
        <v>0.37860727197617094</v>
      </c>
      <c r="C440" s="20">
        <v>0.7514937726202322</v>
      </c>
      <c r="D440" s="20"/>
      <c r="E440" s="20"/>
      <c r="F440" s="20"/>
      <c r="G440" s="20"/>
      <c r="H440" s="26"/>
      <c r="I440" s="20"/>
      <c r="J440" s="20"/>
      <c r="K440" s="20"/>
      <c r="L440" s="20"/>
    </row>
    <row r="441" spans="1:12" s="43" customFormat="1">
      <c r="A441" s="27" t="s">
        <v>292</v>
      </c>
      <c r="B441" s="43">
        <f>I361</f>
        <v>0</v>
      </c>
      <c r="C441" s="20">
        <v>0</v>
      </c>
      <c r="D441" s="20"/>
      <c r="E441" s="20"/>
      <c r="F441" s="20"/>
      <c r="G441" s="20"/>
      <c r="H441" s="26"/>
      <c r="I441" s="20"/>
      <c r="J441" s="20"/>
      <c r="K441" s="20"/>
      <c r="L441" s="20"/>
    </row>
    <row r="442" spans="1:12" s="43" customFormat="1">
      <c r="A442" s="27" t="s">
        <v>293</v>
      </c>
      <c r="B442" s="20">
        <f>I400</f>
        <v>0.13224192811099045</v>
      </c>
      <c r="C442" s="20">
        <v>0.2707198582401249</v>
      </c>
      <c r="D442" s="20"/>
      <c r="E442" s="20"/>
      <c r="F442" s="20"/>
      <c r="G442" s="20"/>
      <c r="H442" s="26"/>
      <c r="I442" s="20"/>
      <c r="J442" s="20"/>
      <c r="K442" s="20"/>
      <c r="L442" s="20"/>
    </row>
    <row r="443" spans="1:12" s="43" customFormat="1">
      <c r="A443" s="27" t="s">
        <v>294</v>
      </c>
      <c r="B443" s="20">
        <f>I424</f>
        <v>0.18032213017398188</v>
      </c>
      <c r="C443" s="20">
        <v>0.38261028950942422</v>
      </c>
      <c r="D443" s="20"/>
      <c r="E443" s="20"/>
      <c r="F443" s="20"/>
      <c r="G443" s="20"/>
      <c r="H443" s="26"/>
      <c r="I443" s="20"/>
      <c r="J443" s="20"/>
      <c r="K443" s="20"/>
      <c r="L443" s="20"/>
    </row>
    <row r="444" spans="1:12" s="43" customFormat="1">
      <c r="A444" s="27" t="s">
        <v>295</v>
      </c>
      <c r="B444" s="27">
        <f>SUM(B432:B443)</f>
        <v>6.9982312983768695</v>
      </c>
      <c r="C444" s="27">
        <v>13.245380318055522</v>
      </c>
      <c r="D444" s="20"/>
      <c r="E444" s="20"/>
      <c r="F444" s="20"/>
      <c r="G444" s="20"/>
      <c r="H444" s="26"/>
      <c r="I444" s="20"/>
      <c r="J444" s="20"/>
      <c r="K444" s="20"/>
      <c r="L444" s="20"/>
    </row>
    <row r="450" spans="1:2">
      <c r="A450" s="45" t="s">
        <v>326</v>
      </c>
      <c r="B450" s="44"/>
    </row>
    <row r="451" spans="1:2">
      <c r="A451" s="45" t="s">
        <v>327</v>
      </c>
      <c r="B451" s="44" t="s">
        <v>328</v>
      </c>
    </row>
    <row r="452" spans="1:2">
      <c r="A452" s="46" t="s">
        <v>81</v>
      </c>
      <c r="B452" s="43">
        <v>2.0753625014341401E-4</v>
      </c>
    </row>
    <row r="453" spans="1:2">
      <c r="A453" s="46" t="s">
        <v>85</v>
      </c>
      <c r="B453" s="43">
        <v>1.8123600379630399E-4</v>
      </c>
    </row>
    <row r="454" spans="1:2">
      <c r="A454" s="46" t="s">
        <v>93</v>
      </c>
      <c r="B454" s="43">
        <v>1.4866358173675799E-4</v>
      </c>
    </row>
    <row r="455" spans="1:2">
      <c r="A455" s="46" t="s">
        <v>86</v>
      </c>
      <c r="B455" s="43">
        <v>2.9047921153145501E-4</v>
      </c>
    </row>
    <row r="456" spans="1:2">
      <c r="A456" s="46" t="s">
        <v>329</v>
      </c>
      <c r="B456" s="43">
        <v>2.8815986355312199E-4</v>
      </c>
    </row>
    <row r="457" spans="1:2">
      <c r="A457" s="46" t="s">
        <v>89</v>
      </c>
      <c r="B457" s="43">
        <v>5.8372345228633899E-4</v>
      </c>
    </row>
    <row r="458" spans="1:2">
      <c r="A458" s="46" t="s">
        <v>330</v>
      </c>
      <c r="B458" s="43">
        <v>2.8808688751685098E-4</v>
      </c>
    </row>
    <row r="459" spans="1:2">
      <c r="A459" s="46" t="s">
        <v>152</v>
      </c>
      <c r="B459" s="43">
        <v>2.53969779965583E-4</v>
      </c>
    </row>
    <row r="460" spans="1:2">
      <c r="A460" s="46" t="s">
        <v>331</v>
      </c>
      <c r="B460" s="43">
        <v>1.46572502077181E-4</v>
      </c>
    </row>
    <row r="461" spans="1:2">
      <c r="A461" s="46" t="s">
        <v>332</v>
      </c>
      <c r="B461" s="43">
        <v>2.7242293436714299E-4</v>
      </c>
    </row>
    <row r="462" spans="1:2">
      <c r="A462" s="46" t="s">
        <v>333</v>
      </c>
      <c r="B462" s="43">
        <v>1.7922815925589799E-4</v>
      </c>
    </row>
    <row r="463" spans="1:2">
      <c r="A463" s="46" t="s">
        <v>87</v>
      </c>
      <c r="B463" s="43">
        <v>2.21286919110788E-4</v>
      </c>
    </row>
    <row r="464" spans="1:2">
      <c r="A464" s="46" t="s">
        <v>90</v>
      </c>
      <c r="B464" s="43">
        <v>3.3330348984453301E-4</v>
      </c>
    </row>
    <row r="465" spans="1:2">
      <c r="A465" s="46" t="s">
        <v>94</v>
      </c>
      <c r="B465" s="43">
        <v>2.4173711069267601E-4</v>
      </c>
    </row>
    <row r="466" spans="1:2">
      <c r="A466" s="46" t="s">
        <v>82</v>
      </c>
      <c r="B466" s="43">
        <v>1.8436804730104599E-4</v>
      </c>
    </row>
    <row r="467" spans="1:2">
      <c r="A467" s="46" t="s">
        <v>101</v>
      </c>
      <c r="B467" s="43">
        <v>1.6096116897416801E-4</v>
      </c>
    </row>
    <row r="468" spans="1:2">
      <c r="A468" s="46" t="s">
        <v>125</v>
      </c>
      <c r="B468" s="43">
        <v>1.9783800273003599E-4</v>
      </c>
    </row>
    <row r="469" spans="1:2">
      <c r="A469" s="46" t="s">
        <v>126</v>
      </c>
      <c r="B469" s="43">
        <v>9.1374598860871899E-5</v>
      </c>
    </row>
    <row r="470" spans="1:2">
      <c r="A470" s="46" t="s">
        <v>134</v>
      </c>
      <c r="B470" s="43">
        <v>2.4622324151349502E-4</v>
      </c>
    </row>
    <row r="471" spans="1:2">
      <c r="A471" s="46" t="s">
        <v>234</v>
      </c>
      <c r="B471" s="43">
        <v>3.9381252395114002E-4</v>
      </c>
    </row>
    <row r="472" spans="1:2">
      <c r="A472" s="46" t="s">
        <v>334</v>
      </c>
      <c r="B472" s="43">
        <v>1.8101149752481699E-4</v>
      </c>
    </row>
    <row r="473" spans="1:2">
      <c r="A473" s="46" t="s">
        <v>154</v>
      </c>
      <c r="B473" s="43">
        <v>1.7979330347713199E-4</v>
      </c>
    </row>
    <row r="474" spans="1:2">
      <c r="A474" s="46" t="s">
        <v>335</v>
      </c>
      <c r="B474" s="43">
        <v>6.1980890843304896E-4</v>
      </c>
    </row>
    <row r="475" spans="1:2">
      <c r="A475" s="46" t="s">
        <v>219</v>
      </c>
      <c r="B475" s="43">
        <v>4.1368375625563399E-4</v>
      </c>
    </row>
    <row r="476" spans="1:2">
      <c r="A476" s="46" t="s">
        <v>173</v>
      </c>
      <c r="B476" s="43">
        <v>1.3154789046745599E-4</v>
      </c>
    </row>
    <row r="477" spans="1:2">
      <c r="A477" s="46" t="s">
        <v>336</v>
      </c>
      <c r="B477" s="43">
        <v>1.5918692023663599E-4</v>
      </c>
    </row>
    <row r="478" spans="1:2">
      <c r="A478" s="46" t="s">
        <v>133</v>
      </c>
      <c r="B478" s="43">
        <v>4.6337524758036899E-4</v>
      </c>
    </row>
    <row r="479" spans="1:2">
      <c r="A479" s="46" t="s">
        <v>132</v>
      </c>
      <c r="B479" s="43">
        <v>8.3899075325234501E-4</v>
      </c>
    </row>
    <row r="480" spans="1:2">
      <c r="A480" s="46" t="s">
        <v>337</v>
      </c>
      <c r="B480" s="43">
        <v>1.9411468544791501E-4</v>
      </c>
    </row>
    <row r="481" spans="1:2">
      <c r="A481" s="46" t="s">
        <v>190</v>
      </c>
      <c r="B481" s="43">
        <v>9.9021399008583497E-5</v>
      </c>
    </row>
    <row r="482" spans="1:2">
      <c r="A482" s="46" t="s">
        <v>165</v>
      </c>
      <c r="B482" s="43">
        <v>1.32303833438743E-4</v>
      </c>
    </row>
    <row r="483" spans="1:2">
      <c r="A483" s="46" t="s">
        <v>338</v>
      </c>
      <c r="B483" s="43">
        <v>1.17251066520812E-4</v>
      </c>
    </row>
    <row r="484" spans="1:2">
      <c r="A484" s="46" t="s">
        <v>160</v>
      </c>
      <c r="B484" s="43">
        <v>1.73504178510735E-4</v>
      </c>
    </row>
    <row r="485" spans="1:2">
      <c r="A485" s="46" t="s">
        <v>169</v>
      </c>
      <c r="B485" s="43">
        <v>1.4624047532590801E-4</v>
      </c>
    </row>
    <row r="486" spans="1:2">
      <c r="A486" s="46" t="s">
        <v>339</v>
      </c>
      <c r="B486" s="43">
        <v>1.8430994317117501E-3</v>
      </c>
    </row>
    <row r="487" spans="1:2">
      <c r="A487" s="46" t="s">
        <v>340</v>
      </c>
      <c r="B487" s="43">
        <v>4.5915903845058001E-4</v>
      </c>
    </row>
    <row r="488" spans="1:2">
      <c r="A488" s="46" t="s">
        <v>150</v>
      </c>
      <c r="B488" s="43">
        <v>6.9813314876405498E-4</v>
      </c>
    </row>
    <row r="489" spans="1:2">
      <c r="A489" s="46" t="s">
        <v>140</v>
      </c>
      <c r="B489" s="43">
        <v>1.2032980248552E-4</v>
      </c>
    </row>
    <row r="490" spans="1:2">
      <c r="A490" s="46" t="s">
        <v>341</v>
      </c>
      <c r="B490" s="43">
        <v>8.5690273896221405E-5</v>
      </c>
    </row>
    <row r="491" spans="1:2">
      <c r="A491" s="46" t="s">
        <v>142</v>
      </c>
      <c r="B491" s="43">
        <v>1.5953121990601601E-4</v>
      </c>
    </row>
    <row r="492" spans="1:2">
      <c r="A492" s="46" t="s">
        <v>342</v>
      </c>
      <c r="B492" s="43">
        <v>1.3408117941004401E-4</v>
      </c>
    </row>
    <row r="493" spans="1:2">
      <c r="A493" s="46" t="s">
        <v>343</v>
      </c>
      <c r="B493" s="43">
        <v>1.7270742253927801E-4</v>
      </c>
    </row>
    <row r="494" spans="1:2">
      <c r="A494" s="46" t="s">
        <v>344</v>
      </c>
      <c r="B494" s="43">
        <v>1.5740430761049999E-4</v>
      </c>
    </row>
    <row r="495" spans="1:2">
      <c r="A495" s="46" t="s">
        <v>345</v>
      </c>
      <c r="B495" s="43">
        <v>1.1560552369626E-4</v>
      </c>
    </row>
    <row r="496" spans="1:2">
      <c r="A496" s="46" t="s">
        <v>346</v>
      </c>
      <c r="B496" s="43">
        <v>2.1329899787379499E-4</v>
      </c>
    </row>
    <row r="497" spans="1:2">
      <c r="A497" s="46" t="s">
        <v>347</v>
      </c>
      <c r="B497" s="43">
        <v>1.01459236774059E-4</v>
      </c>
    </row>
    <row r="498" spans="1:2">
      <c r="A498" s="46" t="s">
        <v>348</v>
      </c>
      <c r="B498" s="43">
        <v>1.0828964063666499E-4</v>
      </c>
    </row>
    <row r="499" spans="1:2">
      <c r="A499" s="46" t="s">
        <v>349</v>
      </c>
      <c r="B499" s="43">
        <v>2.3891685819187701E-4</v>
      </c>
    </row>
    <row r="500" spans="1:2">
      <c r="A500" s="46" t="s">
        <v>350</v>
      </c>
      <c r="B500" s="43">
        <v>1.3782992892101399E-4</v>
      </c>
    </row>
    <row r="501" spans="1:2">
      <c r="A501" s="46" t="s">
        <v>351</v>
      </c>
      <c r="B501" s="43">
        <v>6.5889773886861405E-5</v>
      </c>
    </row>
    <row r="502" spans="1:2">
      <c r="A502" s="46" t="s">
        <v>352</v>
      </c>
      <c r="B502" s="43">
        <v>8.3250596301136104E-5</v>
      </c>
    </row>
    <row r="503" spans="1:2">
      <c r="A503" s="46" t="s">
        <v>353</v>
      </c>
      <c r="B503" s="43">
        <v>1.4476978251170501E-4</v>
      </c>
    </row>
    <row r="504" spans="1:2">
      <c r="A504" s="46" t="s">
        <v>354</v>
      </c>
      <c r="B504" s="43">
        <v>9.0988016740602099E-5</v>
      </c>
    </row>
    <row r="505" spans="1:2">
      <c r="A505" s="46" t="s">
        <v>355</v>
      </c>
      <c r="B505" s="43">
        <v>1.0916971520976299E-4</v>
      </c>
    </row>
    <row r="506" spans="1:2">
      <c r="A506" s="46" t="s">
        <v>356</v>
      </c>
      <c r="B506" s="43">
        <v>1.07206144858949E-4</v>
      </c>
    </row>
    <row r="507" spans="1:2">
      <c r="A507" s="46" t="s">
        <v>357</v>
      </c>
      <c r="B507" s="43">
        <v>9.6305357477517104E-5</v>
      </c>
    </row>
    <row r="508" spans="1:2">
      <c r="A508" s="46" t="s">
        <v>358</v>
      </c>
      <c r="B508" s="43">
        <v>1.29789743274594E-4</v>
      </c>
    </row>
    <row r="509" spans="1:2">
      <c r="A509" s="46" t="s">
        <v>235</v>
      </c>
      <c r="B509" s="43">
        <v>9.8223089726800898E-5</v>
      </c>
    </row>
    <row r="510" spans="1:2">
      <c r="A510" s="46" t="s">
        <v>276</v>
      </c>
      <c r="B510" s="43">
        <v>8.75535292208143E-5</v>
      </c>
    </row>
    <row r="511" spans="1:2">
      <c r="A511" s="46" t="s">
        <v>193</v>
      </c>
      <c r="B511" s="43">
        <v>1.81334312242693E-3</v>
      </c>
    </row>
    <row r="512" spans="1:2">
      <c r="A512" s="46" t="s">
        <v>199</v>
      </c>
      <c r="B512" s="43">
        <v>1.6495583889185E-3</v>
      </c>
    </row>
    <row r="513" spans="1:2">
      <c r="A513" s="46" t="s">
        <v>205</v>
      </c>
      <c r="B513" s="43">
        <v>5.2202933843232299E-4</v>
      </c>
    </row>
    <row r="514" spans="1:2">
      <c r="A514" s="46" t="s">
        <v>202</v>
      </c>
      <c r="B514" s="43">
        <v>8.1088028214834705E-4</v>
      </c>
    </row>
    <row r="515" spans="1:2">
      <c r="A515" s="46" t="s">
        <v>209</v>
      </c>
      <c r="B515" s="43">
        <v>2.1634600555183199E-4</v>
      </c>
    </row>
    <row r="516" spans="1:2">
      <c r="A516" s="46" t="s">
        <v>197</v>
      </c>
      <c r="B516" s="43">
        <v>2.1767459002886499E-4</v>
      </c>
    </row>
    <row r="517" spans="1:2">
      <c r="A517" s="46" t="s">
        <v>359</v>
      </c>
      <c r="B517" s="43">
        <v>1.55696551277535E-4</v>
      </c>
    </row>
    <row r="518" spans="1:2">
      <c r="A518" s="46" t="s">
        <v>360</v>
      </c>
      <c r="B518" s="43">
        <v>1.7709815444404199E-4</v>
      </c>
    </row>
    <row r="519" spans="1:2">
      <c r="A519" s="46" t="s">
        <v>361</v>
      </c>
      <c r="B519" s="43">
        <v>6.8257427748858002E-5</v>
      </c>
    </row>
    <row r="520" spans="1:2">
      <c r="A520" s="46" t="s">
        <v>362</v>
      </c>
      <c r="B520" s="43">
        <v>5.5276259038110898E-5</v>
      </c>
    </row>
    <row r="521" spans="1:2">
      <c r="A521" s="46" t="s">
        <v>363</v>
      </c>
      <c r="B521" s="43">
        <v>3.59388633311674E-5</v>
      </c>
    </row>
    <row r="522" spans="1:2">
      <c r="A522" s="46" t="s">
        <v>364</v>
      </c>
      <c r="B522" s="43">
        <v>4.0180647813054398E-5</v>
      </c>
    </row>
    <row r="523" spans="1:2">
      <c r="A523" s="46" t="s">
        <v>365</v>
      </c>
      <c r="B523" s="43">
        <v>2.9038819929717501E-5</v>
      </c>
    </row>
    <row r="524" spans="1:2">
      <c r="A524" s="46" t="s">
        <v>253</v>
      </c>
      <c r="B524" s="43">
        <v>2.9774278329510701E-5</v>
      </c>
    </row>
    <row r="525" spans="1:2">
      <c r="A525" s="46" t="s">
        <v>260</v>
      </c>
      <c r="B525" s="43">
        <v>3.1499363792990501E-5</v>
      </c>
    </row>
    <row r="526" spans="1:2">
      <c r="A526" s="46" t="s">
        <v>366</v>
      </c>
      <c r="B526" s="43">
        <v>8.1188736822408096E-5</v>
      </c>
    </row>
    <row r="527" spans="1:2">
      <c r="A527" s="46" t="s">
        <v>367</v>
      </c>
      <c r="B527" s="43">
        <v>4.0120799665927201E-5</v>
      </c>
    </row>
    <row r="528" spans="1:2">
      <c r="A528" s="46" t="s">
        <v>167</v>
      </c>
      <c r="B528" s="43">
        <v>5.4328844022477301E-5</v>
      </c>
    </row>
    <row r="529" spans="1:2">
      <c r="A529" s="46" t="s">
        <v>128</v>
      </c>
      <c r="B529" s="43">
        <v>5.8936399512656897E-5</v>
      </c>
    </row>
    <row r="530" spans="1:2">
      <c r="A530" s="46" t="s">
        <v>368</v>
      </c>
      <c r="B530" s="43">
        <v>1.20016191811748E-4</v>
      </c>
    </row>
    <row r="531" spans="1:2">
      <c r="A531" s="46" t="s">
        <v>268</v>
      </c>
      <c r="B531" s="43">
        <v>5.5162550217499002E-5</v>
      </c>
    </row>
    <row r="532" spans="1:2">
      <c r="A532" s="46" t="s">
        <v>156</v>
      </c>
      <c r="B532" s="43">
        <v>5.0620074646983798E-5</v>
      </c>
    </row>
    <row r="533" spans="1:2">
      <c r="A533" s="46" t="s">
        <v>369</v>
      </c>
      <c r="B533" s="43">
        <v>7.9149640560297998E-5</v>
      </c>
    </row>
    <row r="534" spans="1:2">
      <c r="A534" s="46" t="s">
        <v>370</v>
      </c>
      <c r="B534" s="43">
        <v>3.1201166973153398E-5</v>
      </c>
    </row>
    <row r="535" spans="1:2">
      <c r="A535" s="46" t="s">
        <v>371</v>
      </c>
      <c r="B535" s="43">
        <v>6.9243030430243694E-5</v>
      </c>
    </row>
    <row r="536" spans="1:2">
      <c r="A536" s="46" t="s">
        <v>226</v>
      </c>
      <c r="B536" s="43">
        <v>5.2516034752206799E-5</v>
      </c>
    </row>
    <row r="537" spans="1:2">
      <c r="A537" s="46" t="s">
        <v>372</v>
      </c>
      <c r="B537" s="43">
        <v>5.05135625216514E-5</v>
      </c>
    </row>
    <row r="538" spans="1:2">
      <c r="A538" s="46" t="s">
        <v>373</v>
      </c>
      <c r="B538" s="43">
        <v>9.8108930097961204E-5</v>
      </c>
    </row>
    <row r="539" spans="1:2">
      <c r="A539" s="46" t="s">
        <v>374</v>
      </c>
      <c r="B539" s="43">
        <v>5.2344475160434103E-5</v>
      </c>
    </row>
    <row r="540" spans="1:2">
      <c r="A540" s="46" t="s">
        <v>146</v>
      </c>
      <c r="B540" s="43">
        <v>7.6233566213980704E-5</v>
      </c>
    </row>
    <row r="541" spans="1:2">
      <c r="A541" s="46" t="s">
        <v>144</v>
      </c>
      <c r="B541" s="43">
        <v>6.1464811934113902E-5</v>
      </c>
    </row>
    <row r="542" spans="1:2">
      <c r="A542" s="46" t="s">
        <v>275</v>
      </c>
      <c r="B542" s="43">
        <v>6.2235853667179795E-5</v>
      </c>
    </row>
    <row r="543" spans="1:2">
      <c r="A543" s="46" t="s">
        <v>375</v>
      </c>
      <c r="B543" s="43">
        <v>9.5774710652273093E-5</v>
      </c>
    </row>
    <row r="544" spans="1:2">
      <c r="A544" s="46" t="s">
        <v>376</v>
      </c>
      <c r="B544" s="43">
        <v>4.8364818460676599E-5</v>
      </c>
    </row>
    <row r="545" spans="1:2">
      <c r="A545" s="46" t="s">
        <v>238</v>
      </c>
      <c r="B545" s="43">
        <v>3.824755326939E-5</v>
      </c>
    </row>
    <row r="546" spans="1:2">
      <c r="A546" s="46" t="s">
        <v>240</v>
      </c>
      <c r="B546" s="43">
        <v>5.6504860152661899E-5</v>
      </c>
    </row>
    <row r="547" spans="1:2">
      <c r="A547" s="46" t="s">
        <v>242</v>
      </c>
      <c r="B547" s="43">
        <v>9.3256242008266403E-5</v>
      </c>
    </row>
    <row r="548" spans="1:2">
      <c r="A548" s="46" t="s">
        <v>244</v>
      </c>
      <c r="B548" s="43">
        <v>8.2876669036578793E-5</v>
      </c>
    </row>
    <row r="549" spans="1:2">
      <c r="A549" s="46" t="s">
        <v>184</v>
      </c>
      <c r="B549" s="43">
        <v>6.5598012079341302E-5</v>
      </c>
    </row>
    <row r="550" spans="1:2">
      <c r="A550" s="46" t="s">
        <v>183</v>
      </c>
      <c r="B550" s="43">
        <v>4.2735705438346799E-5</v>
      </c>
    </row>
    <row r="551" spans="1:2">
      <c r="A551" s="46" t="s">
        <v>377</v>
      </c>
      <c r="B551" s="43">
        <v>7.3897970134956405E-5</v>
      </c>
    </row>
    <row r="552" spans="1:2">
      <c r="A552" s="46" t="s">
        <v>224</v>
      </c>
      <c r="B552" s="43">
        <v>6.4416922067432405E-5</v>
      </c>
    </row>
    <row r="553" spans="1:2">
      <c r="A553" s="46" t="s">
        <v>222</v>
      </c>
      <c r="B553" s="43">
        <v>1.10108923343847E-4</v>
      </c>
    </row>
    <row r="554" spans="1:2">
      <c r="A554" s="46" t="s">
        <v>228</v>
      </c>
      <c r="B554" s="43">
        <v>4.2448171015173903E-5</v>
      </c>
    </row>
    <row r="555" spans="1:2">
      <c r="A555" s="46" t="s">
        <v>139</v>
      </c>
      <c r="B555" s="43">
        <v>8.8923239838230102E-5</v>
      </c>
    </row>
    <row r="556" spans="1:2">
      <c r="A556" s="46" t="s">
        <v>175</v>
      </c>
      <c r="B556" s="43">
        <v>5.4382484929733503E-5</v>
      </c>
    </row>
    <row r="557" spans="1:2">
      <c r="A557" s="46" t="s">
        <v>378</v>
      </c>
      <c r="B557" s="43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Couple only</vt:lpstr>
      <vt:lpstr>Couple, 1 child</vt:lpstr>
      <vt:lpstr>Couple, 2 child</vt:lpstr>
      <vt:lpstr>Couple, 3+ child</vt:lpstr>
      <vt:lpstr>Other couples, adult child</vt:lpstr>
      <vt:lpstr>1 parent, children</vt:lpstr>
      <vt:lpstr>1 parent, adult child</vt:lpstr>
      <vt:lpstr>1 family, +others</vt:lpstr>
      <vt:lpstr>1 person</vt:lpstr>
      <vt:lpstr>Other (flat, +1 families)</vt:lpstr>
      <vt:lpstr>HES HOUSEHOLD COMPOSITION RAW</vt:lpstr>
      <vt:lpstr>HOUSEHOLD COMPOSITION TABLE</vt:lpstr>
      <vt:lpstr>HES TEMPLATE (2007 AVG) BASIC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2013-08-16T03:54:05Z</dcterms:modified>
</cp:coreProperties>
</file>